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48744522-ADB8-41AF-8243-F33CBBC9EEB3}" xr6:coauthVersionLast="47" xr6:coauthVersionMax="47" xr10:uidLastSave="{00000000-0000-0000-0000-000000000000}"/>
  <bookViews>
    <workbookView xWindow="-120" yWindow="-120" windowWidth="20730" windowHeight="11160" firstSheet="42" activeTab="44" xr2:uid="{F527E90E-2299-47F6-9B80-EF196E2439F8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 s="1"/>
  <c r="F9" i="4"/>
  <c r="F21" i="4" s="1"/>
  <c r="G8" i="4"/>
  <c r="G9" i="4" s="1"/>
  <c r="G21" i="4" s="1"/>
  <c r="E39" i="4" l="1"/>
  <c r="E40" i="4" s="1"/>
  <c r="F38" i="4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<sst xmlns="http://schemas.openxmlformats.org/spreadsheetml/2006/main" count="490" uniqueCount="203">
  <si>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Deccan Gold Mines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</si>
  <si>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</si>
  <si>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</si>
  <si>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</si>
  <si>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</si>
  <si>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</si>
  <si>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</si>
  <si>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</si>
  <si>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</si>
  <si>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</si>
  <si>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</si>
  <si>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</si>
  <si>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</si>
  <si>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</si>
  <si>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</si>
  <si>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</si>
  <si>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</si>
  <si>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</si>
  <si>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</si>
  <si>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</si>
  <si>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</si>
  <si>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</si>
  <si>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</si>
  <si>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</si>
  <si>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</si>
  <si>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</si>
  <si>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</si>
  <si>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</si>
  <si>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</si>
  <si>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</si>
  <si>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</si>
  <si>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</si>
  <si>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</si>
  <si>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</si>
  <si>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</si>
  <si>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</si>
  <si>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</si>
  <si>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</si>
  <si>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</si>
  <si>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</si>
  <si>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</si>
  <si>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</si>
  <si>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</si>
  <si>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</si>
  <si>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</si>
  <si>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</si>
  <si>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</si>
  <si>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</si>
  <si>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</si>
  <si>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</si>
  <si>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</si>
  <si>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</si>
  <si>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</si>
  <si>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</si>
  <si>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</si>
  <si>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Deccan Gold Mines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</si>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</sst>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6">
    <xf numFmtId="0" fontId="0" fillId="0" borderId="0" xfId="0"/>
    <xf numFmtId="16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08D-41A4-887F-F845ABF5198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08D-41A4-887F-F845ABF5198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08D-41A4-887F-F845ABF5198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08D-41A4-887F-F845ABF5198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08D-41A4-887F-F845ABF51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025568"/>
        <c:axId val="558022944"/>
      </c:lineChart>
      <c:catAx>
        <c:axId val="55802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22944"/>
        <c:crosses val="autoZero"/>
        <c:auto val="0"/>
        <c:lblAlgn val="ctr"/>
        <c:lblOffset val="100"/>
        <c:noMultiLvlLbl val="0"/>
      </c:catAx>
      <c:valAx>
        <c:axId val="558022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2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304-421D-BAAD-BFFACCE4FF7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304-421D-BAAD-BFFACCE4FF7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304-421D-BAAD-BFFACCE4FF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-0.03</c:v>
                </c:pt>
                <c:pt idx="1">
                  <c:v>-0.03</c:v>
                </c:pt>
                <c:pt idx="2">
                  <c:v>-0.03</c:v>
                </c:pt>
                <c:pt idx="3">
                  <c:v>-0.04</c:v>
                </c:pt>
                <c:pt idx="4">
                  <c:v>-0.03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04-421D-BAAD-BFFACCE4FF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624"/>
        <c:axId val="553594936"/>
      </c:lineChart>
      <c:catAx>
        <c:axId val="553593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4936"/>
        <c:crosses val="autoZero"/>
        <c:auto val="0"/>
        <c:lblAlgn val="ctr"/>
        <c:lblOffset val="100"/>
        <c:noMultiLvlLbl val="0"/>
      </c:catAx>
      <c:valAx>
        <c:axId val="553594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593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E97-4FAD-A572-342153537FA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E97-4FAD-A572-342153537FA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E97-4FAD-A572-342153537FA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E97-4FAD-A572-342153537FA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97-4FAD-A572-342153537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7352"/>
        <c:axId val="364048992"/>
      </c:lineChart>
      <c:catAx>
        <c:axId val="364047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992"/>
        <c:crosses val="autoZero"/>
        <c:auto val="0"/>
        <c:lblAlgn val="ctr"/>
        <c:lblOffset val="100"/>
        <c:noMultiLvlLbl val="0"/>
      </c:catAx>
      <c:valAx>
        <c:axId val="364048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7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34.85</c:v>
                </c:pt>
                <c:pt idx="1">
                  <c:v>31.56</c:v>
                </c:pt>
                <c:pt idx="2">
                  <c:v>19.95</c:v>
                </c:pt>
                <c:pt idx="3">
                  <c:v>15.92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34B-4C66-97A5-DE001C02BB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008"/>
        <c:axId val="364048336"/>
      </c:lineChart>
      <c:catAx>
        <c:axId val="364048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336"/>
        <c:crosses val="autoZero"/>
        <c:auto val="0"/>
        <c:lblAlgn val="ctr"/>
        <c:lblOffset val="100"/>
        <c:noMultiLvlLbl val="0"/>
      </c:catAx>
      <c:valAx>
        <c:axId val="364048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8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34.85</c:v>
                </c:pt>
                <c:pt idx="1">
                  <c:v>31.56</c:v>
                </c:pt>
                <c:pt idx="2">
                  <c:v>19.95</c:v>
                </c:pt>
                <c:pt idx="3">
                  <c:v>15.92</c:v>
                </c:pt>
                <c:pt idx="4">
                  <c:v>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6E-4F0C-94B5-789958835A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69976"/>
        <c:axId val="447068664"/>
      </c:lineChart>
      <c:catAx>
        <c:axId val="44706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68664"/>
        <c:crosses val="autoZero"/>
        <c:auto val="0"/>
        <c:lblAlgn val="ctr"/>
        <c:lblOffset val="100"/>
        <c:noMultiLvlLbl val="0"/>
      </c:catAx>
      <c:valAx>
        <c:axId val="447068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06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295-400C-A92B-D57033099A1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295-400C-A92B-D57033099A1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295-400C-A92B-D57033099A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-321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295-400C-A92B-D57033099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68336"/>
        <c:axId val="447066696"/>
      </c:lineChart>
      <c:catAx>
        <c:axId val="44706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66696"/>
        <c:crosses val="autoZero"/>
        <c:auto val="0"/>
        <c:lblAlgn val="ctr"/>
        <c:lblOffset val="100"/>
        <c:noMultiLvlLbl val="0"/>
      </c:catAx>
      <c:valAx>
        <c:axId val="447066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0683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18-4B40-9054-6F72C69BF64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118-4B40-9054-6F72C69BF64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118-4B40-9054-6F72C69BF64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118-4B40-9054-6F72C69BF6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18-4B40-9054-6F72C69BF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0712"/>
        <c:axId val="548325104"/>
      </c:lineChart>
      <c:catAx>
        <c:axId val="549540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5104"/>
        <c:crosses val="autoZero"/>
        <c:auto val="0"/>
        <c:lblAlgn val="ctr"/>
        <c:lblOffset val="100"/>
        <c:noMultiLvlLbl val="0"/>
      </c:catAx>
      <c:valAx>
        <c:axId val="548325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0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CF-4BC0-9576-45D5E832208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1CF-4BC0-9576-45D5E832208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1CF-4BC0-9576-45D5E832208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1CF-4BC0-9576-45D5E83220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CF-4BC0-9576-45D5E8322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240"/>
        <c:axId val="553594608"/>
      </c:lineChart>
      <c:catAx>
        <c:axId val="553815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4608"/>
        <c:crosses val="autoZero"/>
        <c:auto val="0"/>
        <c:lblAlgn val="ctr"/>
        <c:lblOffset val="100"/>
        <c:noMultiLvlLbl val="0"/>
      </c:catAx>
      <c:valAx>
        <c:axId val="553594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9C9-4DF1-BFEE-5CF0F5608B3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16.899999999999999</c:v>
                </c:pt>
                <c:pt idx="1">
                  <c:v>7.86</c:v>
                </c:pt>
                <c:pt idx="2">
                  <c:v>4.6900000000000004</c:v>
                </c:pt>
                <c:pt idx="3">
                  <c:v>6.87</c:v>
                </c:pt>
                <c:pt idx="4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9-4DF1-BFEE-5CF0F5608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9856"/>
        <c:axId val="104319400"/>
      </c:lineChart>
      <c:catAx>
        <c:axId val="440769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9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FA-4B78-B97D-BE94186CDFF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FA-4B78-B97D-BE94186CDF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FA-4B78-B97D-BE94186CDFF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EFFA-4B78-B97D-BE94186CDF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FA-4B78-B97D-BE94186CD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69320"/>
        <c:axId val="447064728"/>
      </c:lineChart>
      <c:catAx>
        <c:axId val="447069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64728"/>
        <c:crosses val="autoZero"/>
        <c:auto val="0"/>
        <c:lblAlgn val="ctr"/>
        <c:lblOffset val="100"/>
        <c:noMultiLvlLbl val="0"/>
      </c:catAx>
      <c:valAx>
        <c:axId val="447064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069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45B-44DE-8B83-DB323E83DFB1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45B-44DE-8B83-DB323E83DFB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45B-44DE-8B83-DB323E83DFB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45B-44DE-8B83-DB323E83DFB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45B-44DE-8B83-DB323E83D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1808"/>
        <c:axId val="447842136"/>
      </c:lineChart>
      <c:catAx>
        <c:axId val="447841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2136"/>
        <c:crosses val="autoZero"/>
        <c:auto val="0"/>
        <c:lblAlgn val="ctr"/>
        <c:lblOffset val="100"/>
        <c:noMultiLvlLbl val="0"/>
      </c:catAx>
      <c:valAx>
        <c:axId val="447842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1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871-4371-BA97-9C69D0C38C8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871-4371-BA97-9C69D0C38C8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871-4371-BA97-9C69D0C38C8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871-4371-BA97-9C69D0C38C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871-4371-BA97-9C69D0C38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444304"/>
        <c:axId val="547443976"/>
      </c:lineChart>
      <c:catAx>
        <c:axId val="54744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443976"/>
        <c:crosses val="autoZero"/>
        <c:auto val="0"/>
        <c:lblAlgn val="ctr"/>
        <c:lblOffset val="100"/>
        <c:noMultiLvlLbl val="0"/>
      </c:catAx>
      <c:valAx>
        <c:axId val="547443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444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24D-45CC-8A37-1683185E600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24D-45CC-8A37-1683185E600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24D-45CC-8A37-1683185E600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E24D-45CC-8A37-1683185E60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24D-45CC-8A37-1683185E60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78704"/>
        <c:axId val="106876736"/>
      </c:lineChart>
      <c:catAx>
        <c:axId val="106878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6736"/>
        <c:crosses val="autoZero"/>
        <c:auto val="0"/>
        <c:lblAlgn val="ctr"/>
        <c:lblOffset val="100"/>
        <c:noMultiLvlLbl val="0"/>
      </c:catAx>
      <c:valAx>
        <c:axId val="106876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68787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37D-4252-90EA-CA66A60942B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37D-4252-90EA-CA66A60942B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37D-4252-90EA-CA66A60942B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37D-4252-90EA-CA66A60942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37D-4252-90EA-CA66A6094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77064"/>
        <c:axId val="106878048"/>
      </c:lineChart>
      <c:catAx>
        <c:axId val="10687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8048"/>
        <c:crosses val="autoZero"/>
        <c:auto val="0"/>
        <c:lblAlgn val="ctr"/>
        <c:lblOffset val="100"/>
        <c:noMultiLvlLbl val="0"/>
      </c:catAx>
      <c:valAx>
        <c:axId val="106878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68770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EE4-48D7-A5A4-A9D291C6BDE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EE4-48D7-A5A4-A9D291C6BDE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EE4-48D7-A5A4-A9D291C6BDE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EE4-48D7-A5A4-A9D291C6BD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E4-48D7-A5A4-A9D291C6BD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41624"/>
        <c:axId val="553939328"/>
      </c:lineChart>
      <c:catAx>
        <c:axId val="55394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939328"/>
        <c:crosses val="autoZero"/>
        <c:auto val="0"/>
        <c:lblAlgn val="ctr"/>
        <c:lblOffset val="100"/>
        <c:noMultiLvlLbl val="0"/>
      </c:catAx>
      <c:valAx>
        <c:axId val="553939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941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C0-4563-9B17-BE94E4A37CE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C0-4563-9B17-BE94E4A37CE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2C0-4563-9B17-BE94E4A37CE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2C0-4563-9B17-BE94E4A37CE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C0-4563-9B17-BE94E4A37C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40968"/>
        <c:axId val="106877392"/>
      </c:lineChart>
      <c:catAx>
        <c:axId val="55394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7392"/>
        <c:crosses val="autoZero"/>
        <c:auto val="0"/>
        <c:lblAlgn val="ctr"/>
        <c:lblOffset val="100"/>
        <c:noMultiLvlLbl val="0"/>
      </c:catAx>
      <c:valAx>
        <c:axId val="106877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940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D4E-4345-B92F-6204E3EB679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D4E-4345-B92F-6204E3EB679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BD4E-4345-B92F-6204E3EB679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D4E-4345-B92F-6204E3EB67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4E-4345-B92F-6204E3EB6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97384"/>
        <c:axId val="439797712"/>
      </c:lineChart>
      <c:catAx>
        <c:axId val="439797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712"/>
        <c:crosses val="autoZero"/>
        <c:auto val="0"/>
        <c:lblAlgn val="ctr"/>
        <c:lblOffset val="100"/>
        <c:noMultiLvlLbl val="0"/>
      </c:catAx>
      <c:valAx>
        <c:axId val="4397977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797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40D-4DB0-BDC5-8F853D982CF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40D-4DB0-BDC5-8F853D982CF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40D-4DB0-BDC5-8F853D982CF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40D-4DB0-BDC5-8F853D982CF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0D-4DB0-BDC5-8F853D982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517896"/>
        <c:axId val="446517240"/>
      </c:lineChart>
      <c:catAx>
        <c:axId val="446517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517240"/>
        <c:crosses val="autoZero"/>
        <c:auto val="0"/>
        <c:lblAlgn val="ctr"/>
        <c:lblOffset val="100"/>
        <c:noMultiLvlLbl val="0"/>
      </c:catAx>
      <c:valAx>
        <c:axId val="446517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517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27F-4D68-AD83-922442C6812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27F-4D68-AD83-922442C6812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27F-4D68-AD83-922442C6812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7F-4D68-AD83-922442C6812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F-4D68-AD83-922442C68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426800"/>
        <c:axId val="549427784"/>
      </c:lineChart>
      <c:catAx>
        <c:axId val="54942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427784"/>
        <c:crosses val="autoZero"/>
        <c:auto val="0"/>
        <c:lblAlgn val="ctr"/>
        <c:lblOffset val="100"/>
        <c:noMultiLvlLbl val="0"/>
      </c:catAx>
      <c:valAx>
        <c:axId val="549427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9426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9C9-4B05-92FF-D2F8F3D6223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9C9-4B05-92FF-D2F8F3D6223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29C9-4B05-92FF-D2F8F3D6223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9C9-4B05-92FF-D2F8F3D622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C9-4B05-92FF-D2F8F3D622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57944"/>
        <c:axId val="632060240"/>
      </c:lineChart>
      <c:catAx>
        <c:axId val="632057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60240"/>
        <c:crosses val="autoZero"/>
        <c:auto val="0"/>
        <c:lblAlgn val="ctr"/>
        <c:lblOffset val="100"/>
        <c:noMultiLvlLbl val="0"/>
      </c:catAx>
      <c:valAx>
        <c:axId val="632060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20579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53.5</c:v>
                </c:pt>
                <c:pt idx="1">
                  <c:v>50.64</c:v>
                </c:pt>
                <c:pt idx="2">
                  <c:v>47.97</c:v>
                </c:pt>
                <c:pt idx="3">
                  <c:v>44.75</c:v>
                </c:pt>
                <c:pt idx="4">
                  <c:v>42.09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A6-4A66-8655-0C212C13E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826584"/>
        <c:axId val="361824616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54.14</c:v>
                </c:pt>
                <c:pt idx="1">
                  <c:v>51.26</c:v>
                </c:pt>
                <c:pt idx="2">
                  <c:v>48.769999999999996</c:v>
                </c:pt>
                <c:pt idx="3">
                  <c:v>45.47</c:v>
                </c:pt>
                <c:pt idx="4">
                  <c:v>45.06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5A6-4A66-8655-0C212C13E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826584"/>
        <c:axId val="361824616"/>
      </c:lineChart>
      <c:catAx>
        <c:axId val="36182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4616"/>
        <c:crosses val="autoZero"/>
        <c:auto val="1"/>
        <c:lblAlgn val="ctr"/>
        <c:lblOffset val="100"/>
        <c:noMultiLvlLbl val="0"/>
      </c:catAx>
      <c:valAx>
        <c:axId val="361824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65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-2.79</c:v>
                </c:pt>
                <c:pt idx="1">
                  <c:v>-2.63</c:v>
                </c:pt>
                <c:pt idx="2">
                  <c:v>-2.5500000000000003</c:v>
                </c:pt>
                <c:pt idx="3">
                  <c:v>-3.13</c:v>
                </c:pt>
                <c:pt idx="4">
                  <c:v>-2.62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BF-494E-8A3A-FB08C388FEA5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-3</c:v>
                </c:pt>
                <c:pt idx="1">
                  <c:v>-2.88</c:v>
                </c:pt>
                <c:pt idx="2">
                  <c:v>-2.6700000000000004</c:v>
                </c:pt>
                <c:pt idx="3">
                  <c:v>-3.21</c:v>
                </c:pt>
                <c:pt idx="4">
                  <c:v>-2.66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BF-494E-8A3A-FB08C388FE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059912"/>
        <c:axId val="447060136"/>
      </c:barChart>
      <c:catAx>
        <c:axId val="632059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60136"/>
        <c:crosses val="autoZero"/>
        <c:auto val="1"/>
        <c:lblAlgn val="ctr"/>
        <c:lblOffset val="100"/>
        <c:noMultiLvlLbl val="0"/>
      </c:catAx>
      <c:valAx>
        <c:axId val="447060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99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308-4F72-A57B-4444C28317F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308-4F72-A57B-4444C28317F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308-4F72-A57B-4444C28317F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308-4F72-A57B-4444C28317F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308-4F72-A57B-4444C28317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568"/>
        <c:axId val="553647880"/>
      </c:lineChart>
      <c:catAx>
        <c:axId val="553646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880"/>
        <c:crosses val="autoZero"/>
        <c:auto val="0"/>
        <c:lblAlgn val="ctr"/>
        <c:lblOffset val="100"/>
        <c:noMultiLvlLbl val="0"/>
      </c:catAx>
      <c:valAx>
        <c:axId val="553647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21.61</c:v>
                </c:pt>
                <c:pt idx="1">
                  <c:v>19.57</c:v>
                </c:pt>
                <c:pt idx="2">
                  <c:v>15.960000000000003</c:v>
                </c:pt>
                <c:pt idx="3">
                  <c:v>11.459999999999997</c:v>
                </c:pt>
                <c:pt idx="4">
                  <c:v>5.1299999999999972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516-458E-84BE-3AC36E958867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0.62</c:v>
                </c:pt>
                <c:pt idx="1">
                  <c:v>0.62</c:v>
                </c:pt>
                <c:pt idx="2">
                  <c:v>0.8</c:v>
                </c:pt>
                <c:pt idx="3">
                  <c:v>0.72</c:v>
                </c:pt>
                <c:pt idx="4">
                  <c:v>2.5700000000000003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516-458E-84BE-3AC36E958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061448"/>
        <c:axId val="632058600"/>
      </c:barChart>
      <c:catAx>
        <c:axId val="447061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8600"/>
        <c:crosses val="autoZero"/>
        <c:auto val="1"/>
        <c:lblAlgn val="ctr"/>
        <c:lblOffset val="100"/>
        <c:noMultiLvlLbl val="0"/>
      </c:catAx>
      <c:valAx>
        <c:axId val="632058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614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1DD-4576-93F8-968F2355E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1910720"/>
        <c:axId val="62191268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0.01</c:v>
                </c:pt>
                <c:pt idx="1">
                  <c:v>0.01</c:v>
                </c:pt>
                <c:pt idx="2">
                  <c:v>0.21</c:v>
                </c:pt>
                <c:pt idx="3">
                  <c:v>0.21</c:v>
                </c:pt>
                <c:pt idx="4">
                  <c:v>0.53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1DD-4576-93F8-968F2355E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839344"/>
        <c:axId val="621907440"/>
      </c:lineChart>
      <c:catAx>
        <c:axId val="621910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1912688"/>
        <c:crosses val="autoZero"/>
        <c:auto val="1"/>
        <c:lblAlgn val="ctr"/>
        <c:lblOffset val="100"/>
        <c:noMultiLvlLbl val="0"/>
      </c:catAx>
      <c:valAx>
        <c:axId val="621912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910720"/>
        <c:crosses val="autoZero"/>
        <c:crossBetween val="between"/>
      </c:valAx>
      <c:valAx>
        <c:axId val="6219074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2839344"/>
        <c:crosses val="max"/>
        <c:crossBetween val="between"/>
      </c:valAx>
      <c:catAx>
        <c:axId val="452839344"/>
        <c:scaling>
          <c:orientation val="minMax"/>
        </c:scaling>
        <c:delete val="1"/>
        <c:axPos val="b"/>
        <c:majorTickMark val="out"/>
        <c:minorTickMark val="none"/>
        <c:tickLblPos val="nextTo"/>
        <c:crossAx val="62190744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65-4EAD-8869-66D98F38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830432"/>
        <c:axId val="54983666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65-4EAD-8869-66D98F384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836336"/>
        <c:axId val="549835680"/>
      </c:lineChart>
      <c:catAx>
        <c:axId val="54983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9836664"/>
        <c:crosses val="autoZero"/>
        <c:auto val="1"/>
        <c:lblAlgn val="ctr"/>
        <c:lblOffset val="100"/>
        <c:noMultiLvlLbl val="0"/>
      </c:catAx>
      <c:valAx>
        <c:axId val="549836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830432"/>
        <c:crosses val="autoZero"/>
        <c:crossBetween val="between"/>
      </c:valAx>
      <c:valAx>
        <c:axId val="54983568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9836336"/>
        <c:crosses val="max"/>
        <c:crossBetween val="between"/>
      </c:valAx>
      <c:catAx>
        <c:axId val="549836336"/>
        <c:scaling>
          <c:orientation val="minMax"/>
        </c:scaling>
        <c:delete val="1"/>
        <c:axPos val="b"/>
        <c:majorTickMark val="out"/>
        <c:minorTickMark val="none"/>
        <c:tickLblPos val="nextTo"/>
        <c:crossAx val="54983568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FE-4891-9A5F-0AF5DD94F7E2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1.1100000000000001</c:v>
                </c:pt>
                <c:pt idx="1">
                  <c:v>0.41</c:v>
                </c:pt>
                <c:pt idx="2">
                  <c:v>0.14000000000000001</c:v>
                </c:pt>
                <c:pt idx="3">
                  <c:v>0.04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FE-4891-9A5F-0AF5DD94F7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839016"/>
        <c:axId val="452840656"/>
      </c:barChart>
      <c:catAx>
        <c:axId val="452839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40656"/>
        <c:crosses val="autoZero"/>
        <c:auto val="1"/>
        <c:lblAlgn val="ctr"/>
        <c:lblOffset val="100"/>
        <c:noMultiLvlLbl val="0"/>
      </c:catAx>
      <c:valAx>
        <c:axId val="452840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90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54.14</c:v>
                </c:pt>
                <c:pt idx="1">
                  <c:v>51.26</c:v>
                </c:pt>
                <c:pt idx="2">
                  <c:v>48.769999999999996</c:v>
                </c:pt>
                <c:pt idx="3">
                  <c:v>45.47</c:v>
                </c:pt>
                <c:pt idx="4">
                  <c:v>45.06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214-4532-91F2-6CC7BB69B7AB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0.02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214-4532-91F2-6CC7BB69B7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064552"/>
        <c:axId val="627068160"/>
      </c:barChart>
      <c:catAx>
        <c:axId val="62706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068160"/>
        <c:crosses val="autoZero"/>
        <c:auto val="1"/>
        <c:lblAlgn val="ctr"/>
        <c:lblOffset val="100"/>
        <c:noMultiLvlLbl val="0"/>
      </c:catAx>
      <c:valAx>
        <c:axId val="627068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0645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54.14</c:v>
                </c:pt>
                <c:pt idx="1">
                  <c:v>51.26</c:v>
                </c:pt>
                <c:pt idx="2">
                  <c:v>48.769999999999996</c:v>
                </c:pt>
                <c:pt idx="3">
                  <c:v>45.47</c:v>
                </c:pt>
                <c:pt idx="4">
                  <c:v>45.06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3-4648-B66E-C142A78F46D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0.62</c:v>
                </c:pt>
                <c:pt idx="1">
                  <c:v>0.62</c:v>
                </c:pt>
                <c:pt idx="2">
                  <c:v>0.8</c:v>
                </c:pt>
                <c:pt idx="3">
                  <c:v>0.72</c:v>
                </c:pt>
                <c:pt idx="4">
                  <c:v>2.5700000000000003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3-4648-B66E-C142A78F4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73616"/>
        <c:axId val="551071320"/>
      </c:barChart>
      <c:catAx>
        <c:axId val="551073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1320"/>
        <c:crosses val="autoZero"/>
        <c:auto val="1"/>
        <c:lblAlgn val="ctr"/>
        <c:lblOffset val="100"/>
        <c:noMultiLvlLbl val="0"/>
      </c:catAx>
      <c:valAx>
        <c:axId val="551071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73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54.14</c:v>
                </c:pt>
                <c:pt idx="1">
                  <c:v>51.260000000000005</c:v>
                </c:pt>
                <c:pt idx="2">
                  <c:v>48.769999999999996</c:v>
                </c:pt>
                <c:pt idx="3">
                  <c:v>45.47</c:v>
                </c:pt>
                <c:pt idx="4">
                  <c:v>45.059999999999995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27-4741-AE35-AAA880D2EA35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32.53</c:v>
                </c:pt>
                <c:pt idx="1">
                  <c:v>31.69</c:v>
                </c:pt>
                <c:pt idx="2">
                  <c:v>32.809999999999995</c:v>
                </c:pt>
                <c:pt idx="3">
                  <c:v>34.010000000000005</c:v>
                </c:pt>
                <c:pt idx="4">
                  <c:v>39.93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C27-4741-AE35-AAA880D2EA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62464"/>
        <c:axId val="551065744"/>
      </c:barChart>
      <c:catAx>
        <c:axId val="551062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65744"/>
        <c:crosses val="autoZero"/>
        <c:auto val="1"/>
        <c:lblAlgn val="ctr"/>
        <c:lblOffset val="100"/>
        <c:noMultiLvlLbl val="0"/>
      </c:catAx>
      <c:valAx>
        <c:axId val="551065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6246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54.14</c:v>
                </c:pt>
                <c:pt idx="1">
                  <c:v>51.260000000000005</c:v>
                </c:pt>
                <c:pt idx="2">
                  <c:v>48.769999999999996</c:v>
                </c:pt>
                <c:pt idx="3">
                  <c:v>45.47</c:v>
                </c:pt>
                <c:pt idx="4">
                  <c:v>45.059999999999995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55-4C2C-91B3-65F5507E60CE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21.61</c:v>
                </c:pt>
                <c:pt idx="1">
                  <c:v>19.57</c:v>
                </c:pt>
                <c:pt idx="2">
                  <c:v>15.960000000000003</c:v>
                </c:pt>
                <c:pt idx="3">
                  <c:v>11.459999999999997</c:v>
                </c:pt>
                <c:pt idx="4">
                  <c:v>5.1299999999999972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055-4C2C-91B3-65F5507E60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6779536"/>
        <c:axId val="446777240"/>
      </c:barChart>
      <c:catAx>
        <c:axId val="44677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77240"/>
        <c:crosses val="autoZero"/>
        <c:auto val="1"/>
        <c:lblAlgn val="ctr"/>
        <c:lblOffset val="100"/>
        <c:noMultiLvlLbl val="0"/>
      </c:catAx>
      <c:valAx>
        <c:axId val="446777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795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3.9</c:v>
                </c:pt>
                <c:pt idx="1">
                  <c:v>3.04</c:v>
                </c:pt>
                <c:pt idx="2">
                  <c:v>2.6900000000000004</c:v>
                </c:pt>
                <c:pt idx="3">
                  <c:v>3.17</c:v>
                </c:pt>
                <c:pt idx="4">
                  <c:v>2.7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8D8-459F-AC74-23B06FB29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19520"/>
        <c:axId val="10441558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1.1100000000000001</c:v>
                </c:pt>
                <c:pt idx="1">
                  <c:v>0.41</c:v>
                </c:pt>
                <c:pt idx="2">
                  <c:v>0.14000000000000001</c:v>
                </c:pt>
                <c:pt idx="3">
                  <c:v>0.04</c:v>
                </c:pt>
                <c:pt idx="4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8D8-459F-AC74-23B06FB293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13944"/>
        <c:axId val="104416240"/>
      </c:lineChart>
      <c:catAx>
        <c:axId val="104419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15584"/>
        <c:crosses val="autoZero"/>
        <c:auto val="1"/>
        <c:lblAlgn val="ctr"/>
        <c:lblOffset val="100"/>
        <c:noMultiLvlLbl val="0"/>
      </c:catAx>
      <c:valAx>
        <c:axId val="104415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19520"/>
        <c:crosses val="autoZero"/>
        <c:crossBetween val="between"/>
      </c:valAx>
      <c:valAx>
        <c:axId val="1044162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104413944"/>
        <c:crosses val="max"/>
        <c:crossBetween val="between"/>
      </c:valAx>
      <c:catAx>
        <c:axId val="104413944"/>
        <c:scaling>
          <c:orientation val="minMax"/>
        </c:scaling>
        <c:delete val="1"/>
        <c:axPos val="b"/>
        <c:majorTickMark val="out"/>
        <c:minorTickMark val="none"/>
        <c:tickLblPos val="nextTo"/>
        <c:crossAx val="10441624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-2.98</c:v>
                </c:pt>
                <c:pt idx="1">
                  <c:v>-2.86</c:v>
                </c:pt>
                <c:pt idx="2">
                  <c:v>-2.6700000000000004</c:v>
                </c:pt>
                <c:pt idx="3">
                  <c:v>-3.2199999999999998</c:v>
                </c:pt>
                <c:pt idx="4">
                  <c:v>-2.66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176-46C2-BC8E-AE3F7013F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422720"/>
        <c:axId val="449426984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-2.98</c:v>
                </c:pt>
                <c:pt idx="1">
                  <c:v>-2.86</c:v>
                </c:pt>
                <c:pt idx="2">
                  <c:v>-2.6700000000000004</c:v>
                </c:pt>
                <c:pt idx="3">
                  <c:v>-3.2199999999999998</c:v>
                </c:pt>
                <c:pt idx="4">
                  <c:v>-2.66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176-46C2-BC8E-AE3F7013F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9426000"/>
        <c:axId val="449423048"/>
      </c:lineChart>
      <c:catAx>
        <c:axId val="449422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984"/>
        <c:crosses val="autoZero"/>
        <c:auto val="1"/>
        <c:lblAlgn val="ctr"/>
        <c:lblOffset val="100"/>
        <c:noMultiLvlLbl val="0"/>
      </c:catAx>
      <c:valAx>
        <c:axId val="449426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2720"/>
        <c:crosses val="autoZero"/>
        <c:crossBetween val="between"/>
      </c:valAx>
      <c:valAx>
        <c:axId val="4494230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9426000"/>
        <c:crosses val="max"/>
        <c:crossBetween val="between"/>
      </c:valAx>
      <c:catAx>
        <c:axId val="449426000"/>
        <c:scaling>
          <c:orientation val="minMax"/>
        </c:scaling>
        <c:delete val="1"/>
        <c:axPos val="b"/>
        <c:majorTickMark val="out"/>
        <c:minorTickMark val="none"/>
        <c:tickLblPos val="nextTo"/>
        <c:crossAx val="44942304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0A8-4457-BB6D-D05656847AB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0A8-4457-BB6D-D05656847ABB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0A8-4457-BB6D-D05656847AB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0A8-4457-BB6D-D05656847A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0A8-4457-BB6D-D05656847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256"/>
        <c:axId val="553814584"/>
      </c:lineChart>
      <c:catAx>
        <c:axId val="55381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584"/>
        <c:crosses val="autoZero"/>
        <c:auto val="0"/>
        <c:lblAlgn val="ctr"/>
        <c:lblOffset val="100"/>
        <c:noMultiLvlLbl val="0"/>
      </c:catAx>
      <c:valAx>
        <c:axId val="553814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2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2E6-4237-B33E-9892A47476E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2E6-4237-B33E-9892A47476E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2E6-4237-B33E-9892A47476E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2E6-4237-B33E-9892A47476E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2E6-4237-B33E-9892A47476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061776"/>
        <c:axId val="447062760"/>
      </c:lineChart>
      <c:catAx>
        <c:axId val="447061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062760"/>
        <c:crosses val="autoZero"/>
        <c:auto val="0"/>
        <c:lblAlgn val="ctr"/>
        <c:lblOffset val="100"/>
        <c:noMultiLvlLbl val="0"/>
      </c:catAx>
      <c:valAx>
        <c:axId val="44706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70617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BA0-4B7F-8102-1E5B30B4633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BA0-4B7F-8102-1E5B30B4633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BA0-4B7F-8102-1E5B30B4633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BA0-4B7F-8102-1E5B30B4633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BA0-4B7F-8102-1E5B30B463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446272"/>
        <c:axId val="547442992"/>
      </c:lineChart>
      <c:catAx>
        <c:axId val="547446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442992"/>
        <c:crosses val="autoZero"/>
        <c:auto val="0"/>
        <c:lblAlgn val="ctr"/>
        <c:lblOffset val="100"/>
        <c:noMultiLvlLbl val="0"/>
      </c:catAx>
      <c:valAx>
        <c:axId val="547442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74462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FD0-4D37-A843-EA5B0B54B65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FD0-4D37-A843-EA5B0B54B65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FD0-4D37-A843-EA5B0B54B6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-3.9</c:v>
                </c:pt>
                <c:pt idx="1">
                  <c:v>-3.04</c:v>
                </c:pt>
                <c:pt idx="2">
                  <c:v>-2.69</c:v>
                </c:pt>
                <c:pt idx="3">
                  <c:v>-3.17</c:v>
                </c:pt>
                <c:pt idx="4">
                  <c:v>-2.7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FD0-4D37-A843-EA5B0B54B6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0002632"/>
        <c:axId val="630000992"/>
      </c:lineChart>
      <c:catAx>
        <c:axId val="63000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0000992"/>
        <c:crosses val="autoZero"/>
        <c:auto val="0"/>
        <c:lblAlgn val="ctr"/>
        <c:lblOffset val="100"/>
        <c:noMultiLvlLbl val="0"/>
      </c:catAx>
      <c:valAx>
        <c:axId val="630000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00026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989-4E52-A318-9254E820ED2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989-4E52-A318-9254E820ED2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989-4E52-A318-9254E820ED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-0.06</c:v>
                </c:pt>
                <c:pt idx="1">
                  <c:v>-0.06</c:v>
                </c:pt>
                <c:pt idx="2">
                  <c:v>-0.05</c:v>
                </c:pt>
                <c:pt idx="3">
                  <c:v>-7.0000000000000007E-2</c:v>
                </c:pt>
                <c:pt idx="4">
                  <c:v>-0.06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89-4E52-A318-9254E820ED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9999680"/>
        <c:axId val="547445616"/>
      </c:lineChart>
      <c:catAx>
        <c:axId val="62999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445616"/>
        <c:crosses val="autoZero"/>
        <c:auto val="0"/>
        <c:lblAlgn val="ctr"/>
        <c:lblOffset val="100"/>
        <c:noMultiLvlLbl val="0"/>
      </c:catAx>
      <c:valAx>
        <c:axId val="547445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99996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8A0-4ACC-B858-D9F5A23E645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8A0-4ACC-B858-D9F5A23E645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8A0-4ACC-B858-D9F5A23E64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-75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-3.33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8A0-4ACC-B858-D9F5A23E64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986688"/>
        <c:axId val="453988000"/>
      </c:lineChart>
      <c:catAx>
        <c:axId val="4539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8000"/>
        <c:crosses val="autoZero"/>
        <c:auto val="0"/>
        <c:lblAlgn val="ctr"/>
        <c:lblOffset val="100"/>
        <c:noMultiLvlLbl val="0"/>
      </c:catAx>
      <c:valAx>
        <c:axId val="453988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39866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26F70F-C2CB-06D2-D920-B4656EECBB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67ACD41-27EE-2A6A-951C-155BD76313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949BD5-67C7-839B-2412-EE1BBE1090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B9AB68-4C88-E650-7726-B786E7E7ED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C0AF8-3DA9-2C7C-D187-1E8D30B33A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9122FB8-123B-38C2-41BC-C2EFBB159C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C053F2-E29A-68E1-9BBD-E5114B9002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6BCF1B-28CF-F099-7DC2-691D5F67D6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DBDEF1C-D8C9-2F5C-E0BF-8DADCF49A9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9966D4-8F73-B116-7B90-829F66530C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A12ECD-0649-9F2D-F805-DC7EDDF89E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1CE3440-B591-B2D2-8C73-520C9296B1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A9535B-B631-EB89-736D-BF1BD2D432C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11061D-954E-B9DC-9435-87F0CE2CE8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941A7D-96A2-EC82-24D6-C18867BEC8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427A53-5AD4-6F64-DA62-EEF12D2F27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E033A0-7C38-AC8F-D1E3-E646AC9E94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C70D9D-4A0B-3FC6-52B5-3AC5840140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DCCF69-F2D1-9BF6-F8A4-B50CF4E612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E544D0-856E-E0FC-6D6C-E5FBFEC81F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FD99BCB8-EF7C-4187-057D-44C8644F32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A6DCDAED-DA43-4E8E-F412-50DB483F26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F6F0A82-2E72-5099-2428-368DE434C1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39306B18-FA59-C041-B618-FE3AFDDD9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41418EEC-17F8-4FEB-E494-36900CE386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C8B74364-FC3F-B189-24CC-FFB29EA612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BE44F5ED-7B43-A1E7-3D4E-7E85B9C39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7C43D525-BF7C-0ECA-8D89-62F8D3D49C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ACDB5900-923C-9DA4-223D-6734191428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F396EF9-7256-CC60-58BD-D83E4A04EC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6FE3D24-A628-69CE-EE95-810CD2F2A8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432082B3-61E1-F0F9-FA03-8A397D9A3B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71E6350B-24B8-340D-D5BF-64800EFDC8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CF06CB-F47D-34D1-7828-DB5CE9E090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B0EDD9-B8FF-6534-5A60-233779AD7A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55F3A17-09DE-FEC2-ED9C-4D90328896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2BC53D-F154-332D-9E6D-BCBC2C9C85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27BFE9-74D0-306A-5F20-7339010C18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645BF2B-3C47-5747-19DD-1FDAE10AD2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D81D4F-04D9-4AD0-8A60-33EA946519AA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2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9.33</v>
      </c>
      <c r="D6">
        <v>9.33</v>
      </c>
      <c r="E6">
        <v>9.33</v>
      </c>
      <c r="F6">
        <v>9.33</v>
      </c>
      <c r="G6">
        <v>9.33</v>
      </c>
      <c r="H6" t="s">
        <v>1</v>
      </c>
    </row>
    <row r="7" spans="1:8" x14ac:dyDescent="0.25">
      <c r="B7" t="s">
        <v>6</v>
      </c>
      <c r="C7">
        <v>9.33</v>
      </c>
      <c r="D7">
        <v>9.33</v>
      </c>
      <c r="E7">
        <v>9.33</v>
      </c>
      <c r="F7">
        <v>9.33</v>
      </c>
      <c r="G7">
        <v>9.33</v>
      </c>
      <c r="H7" t="s">
        <v>1</v>
      </c>
    </row>
    <row r="8" spans="1:8" x14ac:dyDescent="0.25">
      <c r="A8" t="s">
        <v>90</v>
      </c>
      <c r="B8" t="s">
        <v>7</v>
      </c>
      <c r="C8">
        <v>44.17</v>
      </c>
      <c r="D8">
        <v>41.27</v>
      </c>
      <c r="E8">
        <v>38.58</v>
      </c>
      <c r="F8">
        <v>35.39</v>
      </c>
      <c r="G8">
        <v>32.76</v>
      </c>
      <c r="H8" t="s">
        <v>1</v>
      </c>
    </row>
    <row r="9" spans="1:8" x14ac:dyDescent="0.25">
      <c r="B9" t="s">
        <v>8</v>
      </c>
      <c r="C9">
        <v>44.17</v>
      </c>
      <c r="D9">
        <v>41.27</v>
      </c>
      <c r="E9">
        <v>38.58</v>
      </c>
      <c r="F9">
        <v>35.39</v>
      </c>
      <c r="G9">
        <v>32.76</v>
      </c>
      <c r="H9" t="s">
        <v>1</v>
      </c>
    </row>
    <row r="10" spans="1:8" x14ac:dyDescent="0.25">
      <c r="B10" t="s">
        <v>9</v>
      </c>
      <c r="C10">
        <v>53.5</v>
      </c>
      <c r="D10">
        <v>50.6</v>
      </c>
      <c r="E10">
        <v>47.92</v>
      </c>
      <c r="F10">
        <v>44.72</v>
      </c>
      <c r="G10">
        <v>42.09</v>
      </c>
      <c r="H10" t="s">
        <v>1</v>
      </c>
    </row>
    <row r="11" spans="1:8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91</v>
      </c>
      <c r="B14" t="s">
        <v>13</v>
      </c>
      <c r="C14">
        <v>0.02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A15" t="s">
        <v>92</v>
      </c>
      <c r="B15" t="s">
        <v>14</v>
      </c>
      <c r="C15">
        <v>0.28999999999999998</v>
      </c>
      <c r="D15">
        <v>0.37</v>
      </c>
      <c r="E15">
        <v>0.25</v>
      </c>
      <c r="F15">
        <v>0.3</v>
      </c>
      <c r="G15">
        <v>0</v>
      </c>
      <c r="H15" t="s">
        <v>1</v>
      </c>
    </row>
    <row r="16" spans="1:8" x14ac:dyDescent="0.25">
      <c r="A16" t="s">
        <v>93</v>
      </c>
      <c r="B16" t="s">
        <v>15</v>
      </c>
      <c r="C16">
        <v>0</v>
      </c>
      <c r="D16">
        <v>0</v>
      </c>
      <c r="E16">
        <v>0</v>
      </c>
      <c r="F16">
        <v>0</v>
      </c>
      <c r="G16">
        <v>0.27</v>
      </c>
      <c r="H16" t="s">
        <v>1</v>
      </c>
    </row>
    <row r="17" spans="1:8" x14ac:dyDescent="0.25">
      <c r="B17" t="s">
        <v>16</v>
      </c>
      <c r="C17">
        <v>0.31</v>
      </c>
      <c r="D17">
        <v>0.37</v>
      </c>
      <c r="E17">
        <v>0.25</v>
      </c>
      <c r="F17">
        <v>0.3</v>
      </c>
      <c r="G17">
        <v>0.27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0</v>
      </c>
      <c r="D19">
        <v>0</v>
      </c>
      <c r="E19">
        <v>0</v>
      </c>
      <c r="F19">
        <v>0</v>
      </c>
      <c r="G19">
        <v>0.4</v>
      </c>
      <c r="H19" t="s">
        <v>1</v>
      </c>
    </row>
    <row r="20" spans="1:8" x14ac:dyDescent="0.25">
      <c r="A20" t="s">
        <v>92</v>
      </c>
      <c r="B20" t="s">
        <v>19</v>
      </c>
      <c r="C20">
        <v>0.15</v>
      </c>
      <c r="D20">
        <v>0.09</v>
      </c>
      <c r="E20">
        <v>0</v>
      </c>
      <c r="F20">
        <v>0</v>
      </c>
      <c r="G20">
        <v>0</v>
      </c>
      <c r="H20" t="s">
        <v>1</v>
      </c>
    </row>
    <row r="21" spans="1:8" x14ac:dyDescent="0.25">
      <c r="A21" t="s">
        <v>92</v>
      </c>
      <c r="B21" t="s">
        <v>20</v>
      </c>
      <c r="C21">
        <v>0.17</v>
      </c>
      <c r="D21">
        <v>0.15</v>
      </c>
      <c r="E21">
        <v>0.34</v>
      </c>
      <c r="F21">
        <v>0.21</v>
      </c>
      <c r="G21">
        <v>1.77</v>
      </c>
      <c r="H21" t="s">
        <v>1</v>
      </c>
    </row>
    <row r="22" spans="1:8" x14ac:dyDescent="0.25">
      <c r="A22" t="s">
        <v>93</v>
      </c>
      <c r="B22" t="s">
        <v>21</v>
      </c>
      <c r="C22">
        <v>0.01</v>
      </c>
      <c r="D22">
        <v>0.01</v>
      </c>
      <c r="E22">
        <v>0.21</v>
      </c>
      <c r="F22">
        <v>0.21</v>
      </c>
      <c r="G22">
        <v>0.53</v>
      </c>
      <c r="H22" t="s">
        <v>1</v>
      </c>
    </row>
    <row r="23" spans="1:8" x14ac:dyDescent="0.25">
      <c r="B23" t="s">
        <v>22</v>
      </c>
      <c r="C23">
        <v>0.32</v>
      </c>
      <c r="D23">
        <v>0.25</v>
      </c>
      <c r="E23">
        <v>0.55000000000000004</v>
      </c>
      <c r="F23">
        <v>0.43</v>
      </c>
      <c r="G23">
        <v>2.7</v>
      </c>
      <c r="H23" t="s">
        <v>1</v>
      </c>
    </row>
    <row r="24" spans="1:8" x14ac:dyDescent="0.25">
      <c r="B24" t="s">
        <v>23</v>
      </c>
      <c r="C24">
        <v>54.14</v>
      </c>
      <c r="D24">
        <v>51.22</v>
      </c>
      <c r="E24">
        <v>48.72</v>
      </c>
      <c r="F24">
        <v>45.45</v>
      </c>
      <c r="G24">
        <v>45.06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>
        <v>0.27</v>
      </c>
      <c r="D27">
        <v>0.2</v>
      </c>
      <c r="E27">
        <v>0.16</v>
      </c>
      <c r="F27">
        <v>0.12</v>
      </c>
      <c r="G27">
        <v>40.42</v>
      </c>
      <c r="H27" t="s">
        <v>1</v>
      </c>
    </row>
    <row r="28" spans="1:8" x14ac:dyDescent="0.25">
      <c r="A28" t="s">
        <v>29</v>
      </c>
      <c r="B28" t="s">
        <v>27</v>
      </c>
      <c r="C28">
        <v>0.3</v>
      </c>
      <c r="D28">
        <v>0.12</v>
      </c>
      <c r="E28">
        <v>0.04</v>
      </c>
      <c r="F28">
        <v>0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29.46</v>
      </c>
      <c r="D29">
        <v>31.62</v>
      </c>
      <c r="E29">
        <v>32.979999999999997</v>
      </c>
      <c r="F29">
        <v>34.340000000000003</v>
      </c>
      <c r="G29">
        <v>0</v>
      </c>
      <c r="H29" t="s">
        <v>1</v>
      </c>
    </row>
    <row r="30" spans="1:8" x14ac:dyDescent="0.25">
      <c r="B30" t="s">
        <v>29</v>
      </c>
      <c r="C30">
        <v>32.53</v>
      </c>
      <c r="D30">
        <v>34.99</v>
      </c>
      <c r="E30">
        <v>36.97</v>
      </c>
      <c r="F30">
        <v>39.26</v>
      </c>
      <c r="G30">
        <v>40.42</v>
      </c>
      <c r="H30" t="s">
        <v>1</v>
      </c>
    </row>
    <row r="31" spans="1:8" x14ac:dyDescent="0.25">
      <c r="A31" t="s">
        <v>94</v>
      </c>
      <c r="B31" t="s">
        <v>30</v>
      </c>
      <c r="C31">
        <v>0</v>
      </c>
      <c r="D31">
        <v>0</v>
      </c>
      <c r="E31">
        <v>0</v>
      </c>
      <c r="F31">
        <v>0</v>
      </c>
      <c r="G31">
        <v>0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0</v>
      </c>
      <c r="H32" t="s">
        <v>1</v>
      </c>
    </row>
    <row r="33" spans="1:8" x14ac:dyDescent="0.25">
      <c r="A33" t="s">
        <v>95</v>
      </c>
      <c r="B33" t="s">
        <v>32</v>
      </c>
      <c r="C33">
        <v>0.78</v>
      </c>
      <c r="D33">
        <v>0.77</v>
      </c>
      <c r="E33">
        <v>0.27</v>
      </c>
      <c r="F33">
        <v>0.32</v>
      </c>
      <c r="G33">
        <v>0.12</v>
      </c>
      <c r="H33" t="s">
        <v>1</v>
      </c>
    </row>
    <row r="34" spans="1:8" x14ac:dyDescent="0.25">
      <c r="A34" t="s">
        <v>95</v>
      </c>
      <c r="B34" t="s">
        <v>33</v>
      </c>
      <c r="C34">
        <v>0</v>
      </c>
      <c r="D34">
        <v>6.82</v>
      </c>
      <c r="E34">
        <v>6.82</v>
      </c>
      <c r="F34">
        <v>0.68</v>
      </c>
      <c r="G34">
        <v>0.68</v>
      </c>
      <c r="H34" t="s">
        <v>1</v>
      </c>
    </row>
    <row r="35" spans="1:8" x14ac:dyDescent="0.25">
      <c r="B35" t="s">
        <v>34</v>
      </c>
      <c r="C35">
        <v>33.32</v>
      </c>
      <c r="D35">
        <v>42.58</v>
      </c>
      <c r="E35">
        <v>44.06</v>
      </c>
      <c r="F35">
        <v>40.26</v>
      </c>
      <c r="G35">
        <v>41.22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</v>
      </c>
    </row>
    <row r="39" spans="1:8" x14ac:dyDescent="0.25">
      <c r="A39" t="s">
        <v>96</v>
      </c>
      <c r="B39" t="s">
        <v>38</v>
      </c>
      <c r="C39">
        <v>0.02</v>
      </c>
      <c r="D39">
        <v>0.02</v>
      </c>
      <c r="E39">
        <v>0.02</v>
      </c>
      <c r="F39">
        <v>0.02</v>
      </c>
      <c r="G39">
        <v>0.02</v>
      </c>
      <c r="H39" t="s">
        <v>1</v>
      </c>
    </row>
    <row r="40" spans="1:8" x14ac:dyDescent="0.25">
      <c r="A40" t="s">
        <v>96</v>
      </c>
      <c r="B40" t="s">
        <v>39</v>
      </c>
      <c r="C40">
        <v>16.899999999999999</v>
      </c>
      <c r="D40">
        <v>4.5199999999999996</v>
      </c>
      <c r="E40">
        <v>0.49</v>
      </c>
      <c r="F40">
        <v>1.6</v>
      </c>
      <c r="G40">
        <v>0.13</v>
      </c>
      <c r="H40" t="s">
        <v>1</v>
      </c>
    </row>
    <row r="41" spans="1:8" x14ac:dyDescent="0.25">
      <c r="A41" t="s">
        <v>95</v>
      </c>
      <c r="B41" t="s">
        <v>40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  <row r="42" spans="1:8" x14ac:dyDescent="0.25">
      <c r="A42" t="s">
        <v>95</v>
      </c>
      <c r="B42" t="s">
        <v>41</v>
      </c>
      <c r="C42">
        <v>3.91</v>
      </c>
      <c r="D42">
        <v>4.0999999999999996</v>
      </c>
      <c r="E42">
        <v>4.16</v>
      </c>
      <c r="F42">
        <v>3.57</v>
      </c>
      <c r="G42">
        <v>3.69</v>
      </c>
      <c r="H42" t="s">
        <v>1</v>
      </c>
    </row>
    <row r="43" spans="1:8" x14ac:dyDescent="0.25">
      <c r="B43" t="s">
        <v>42</v>
      </c>
      <c r="C43">
        <v>20.82</v>
      </c>
      <c r="D43">
        <v>8.64</v>
      </c>
      <c r="E43">
        <v>4.66</v>
      </c>
      <c r="F43">
        <v>5.19</v>
      </c>
      <c r="G43">
        <v>3.83</v>
      </c>
      <c r="H43" t="s">
        <v>1</v>
      </c>
    </row>
    <row r="44" spans="1:8" x14ac:dyDescent="0.25">
      <c r="B44" t="s">
        <v>43</v>
      </c>
      <c r="C44">
        <v>54.14</v>
      </c>
      <c r="D44">
        <v>51.22</v>
      </c>
      <c r="E44">
        <v>48.72</v>
      </c>
      <c r="F44">
        <v>45.45</v>
      </c>
      <c r="G44">
        <v>45.06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0</v>
      </c>
      <c r="D47">
        <v>0</v>
      </c>
      <c r="E47">
        <v>0</v>
      </c>
      <c r="F47">
        <v>0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0</v>
      </c>
      <c r="D52">
        <v>0</v>
      </c>
      <c r="E52">
        <v>0</v>
      </c>
      <c r="F52">
        <v>0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87632-0577-46EC-A833-3BAA7B3618D4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151</v>
      </c>
      <c r="C5" s="11"/>
      <c r="D5" s="11"/>
      <c r="E5" s="11"/>
      <c r="F5" s="11"/>
      <c r="G5" s="11"/>
    </row>
    <row r="6" spans="2:7" ht="18.75" x14ac:dyDescent="0.25">
      <c r="B6" s="12" t="str">
        <f>'Income Statement'!B28</f>
        <v>Equity Share Dividend</v>
      </c>
      <c r="C6" s="13">
        <f>'Income Statement'!C28</f>
        <v>0</v>
      </c>
      <c r="D6" s="13">
        <f>'Income Statement'!D28</f>
        <v>0</v>
      </c>
      <c r="E6" s="13">
        <f>'Income Statement'!E28</f>
        <v>0</v>
      </c>
      <c r="F6" s="13">
        <f>'Income Statement'!F28</f>
        <v>0</v>
      </c>
      <c r="G6" s="13">
        <f>'Income Statement'!G28</f>
        <v>0</v>
      </c>
    </row>
    <row r="7" spans="2:7" ht="18.75" x14ac:dyDescent="0.25">
      <c r="B7" s="12" t="str">
        <f>'Income Statement'!B35</f>
        <v>Total Shares Outstanding(cr)</v>
      </c>
      <c r="C7" s="13" t="e">
        <f>'Income Statement'!C35</f>
        <v>#DIV/0!</v>
      </c>
      <c r="D7" s="13" t="e">
        <f>'Income Statement'!D35</f>
        <v>#DIV/0!</v>
      </c>
      <c r="E7" s="13" t="e">
        <f>'Income Statement'!E35</f>
        <v>#DIV/0!</v>
      </c>
      <c r="F7" s="13" t="e">
        <f>'Income Statement'!F35</f>
        <v>#DIV/0!</v>
      </c>
      <c r="G7" s="13" t="e">
        <f>'Income Statement'!G35</f>
        <v>#DIV/0!</v>
      </c>
    </row>
    <row r="8" spans="2:7" ht="18.75" x14ac:dyDescent="0.25">
      <c r="B8" s="12" t="s">
        <v>148</v>
      </c>
      <c r="C8" s="13" t="e">
        <f>ROUND(C6/C7, 2)</f>
        <v>#DIV/0!</v>
      </c>
      <c r="D8" s="13" t="e">
        <f t="shared" ref="D8:G8" si="0">ROUND(D6/D7, 2)</f>
        <v>#DIV/0!</v>
      </c>
      <c r="E8" s="13" t="e">
        <f t="shared" si="0"/>
        <v>#DIV/0!</v>
      </c>
      <c r="F8" s="13" t="e">
        <f t="shared" si="0"/>
        <v>#DIV/0!</v>
      </c>
      <c r="G8" s="13" t="e">
        <f t="shared" si="0"/>
        <v>#DIV/0!</v>
      </c>
    </row>
    <row r="9" spans="2:7" ht="18.75" x14ac:dyDescent="0.25">
      <c r="B9" s="12" t="str">
        <f>'Income Statement'!B27</f>
        <v>Reported Net Profit(PAT)</v>
      </c>
      <c r="C9" s="13">
        <f>'Income Statement'!C27</f>
        <v>-2.98</v>
      </c>
      <c r="D9" s="13">
        <f>'Income Statement'!D27</f>
        <v>-2.86</v>
      </c>
      <c r="E9" s="13">
        <f>'Income Statement'!E27</f>
        <v>-2.6700000000000004</v>
      </c>
      <c r="F9" s="13">
        <f>'Income Statement'!F27</f>
        <v>-3.2199999999999998</v>
      </c>
      <c r="G9" s="13">
        <f>'Income Statement'!G27</f>
        <v>-2.66</v>
      </c>
    </row>
    <row r="10" spans="2:7" ht="18.75" x14ac:dyDescent="0.25">
      <c r="B10" s="12" t="str">
        <f>'Income Statement'!B35</f>
        <v>Total Shares Outstanding(cr)</v>
      </c>
      <c r="C10" s="13" t="e">
        <f>'Income Statement'!C35</f>
        <v>#DIV/0!</v>
      </c>
      <c r="D10" s="13" t="e">
        <f>'Income Statement'!D35</f>
        <v>#DIV/0!</v>
      </c>
      <c r="E10" s="13" t="e">
        <f>'Income Statement'!E35</f>
        <v>#DIV/0!</v>
      </c>
      <c r="F10" s="13" t="e">
        <f>'Income Statement'!F35</f>
        <v>#DIV/0!</v>
      </c>
      <c r="G10" s="13" t="e">
        <f>'Income Statement'!G35</f>
        <v>#DIV/0!</v>
      </c>
    </row>
    <row r="11" spans="2:7" ht="18.75" x14ac:dyDescent="0.25">
      <c r="B11" s="12" t="s">
        <v>146</v>
      </c>
      <c r="C11" s="13" t="e">
        <f>C9/C10</f>
        <v>#DIV/0!</v>
      </c>
      <c r="D11" s="13" t="e">
        <f t="shared" ref="D11:G11" si="1">D9/D10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7" ht="18.75" x14ac:dyDescent="0.25">
      <c r="B12" s="14" t="s">
        <v>152</v>
      </c>
      <c r="C12" s="14" t="e">
        <f>ROUND(C8/C11, 2)</f>
        <v>#DIV/0!</v>
      </c>
      <c r="D12" s="14" t="e">
        <f t="shared" ref="D12:G12" si="2">ROUND(D8/D11, 2)</f>
        <v>#DIV/0!</v>
      </c>
      <c r="E12" s="14" t="e">
        <f t="shared" si="2"/>
        <v>#DIV/0!</v>
      </c>
      <c r="F12" s="14" t="e">
        <f t="shared" si="2"/>
        <v>#DIV/0!</v>
      </c>
      <c r="G12" s="14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036775-1444-42BE-B931-D718BF3063FE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153</v>
      </c>
      <c r="C5" s="11"/>
      <c r="D5" s="11"/>
      <c r="E5" s="11"/>
      <c r="F5" s="11"/>
      <c r="G5" s="11"/>
    </row>
    <row r="6" spans="2:7" ht="18.75" x14ac:dyDescent="0.25">
      <c r="B6" s="12" t="str">
        <f>'Income Statement'!B28</f>
        <v>Equity Share Dividend</v>
      </c>
      <c r="C6" s="13">
        <f>'Income Statement'!C28</f>
        <v>0</v>
      </c>
      <c r="D6" s="13">
        <f>'Income Statement'!D28</f>
        <v>0</v>
      </c>
      <c r="E6" s="13">
        <f>'Income Statement'!E28</f>
        <v>0</v>
      </c>
      <c r="F6" s="13">
        <f>'Income Statement'!F28</f>
        <v>0</v>
      </c>
      <c r="G6" s="13">
        <f>'Income Statement'!G28</f>
        <v>0</v>
      </c>
    </row>
    <row r="7" spans="2:7" ht="18.75" x14ac:dyDescent="0.25">
      <c r="B7" s="12" t="str">
        <f>'Income Statement'!B35</f>
        <v>Total Shares Outstanding(cr)</v>
      </c>
      <c r="C7" s="13" t="e">
        <f>'Income Statement'!C35</f>
        <v>#DIV/0!</v>
      </c>
      <c r="D7" s="13" t="e">
        <f>'Income Statement'!D35</f>
        <v>#DIV/0!</v>
      </c>
      <c r="E7" s="13" t="e">
        <f>'Income Statement'!E35</f>
        <v>#DIV/0!</v>
      </c>
      <c r="F7" s="13" t="e">
        <f>'Income Statement'!F35</f>
        <v>#DIV/0!</v>
      </c>
      <c r="G7" s="13" t="e">
        <f>'Income Statement'!G35</f>
        <v>#DIV/0!</v>
      </c>
    </row>
    <row r="8" spans="2:7" ht="18.75" x14ac:dyDescent="0.25">
      <c r="B8" s="12" t="s">
        <v>154</v>
      </c>
      <c r="C8" s="13" t="e">
        <f>ROUND(C6/C7, 2)</f>
        <v>#DIV/0!</v>
      </c>
      <c r="D8" s="13" t="e">
        <f t="shared" ref="D8:G8" si="0">ROUND(D6/D7, 2)</f>
        <v>#DIV/0!</v>
      </c>
      <c r="E8" s="13" t="e">
        <f t="shared" si="0"/>
        <v>#DIV/0!</v>
      </c>
      <c r="F8" s="13" t="e">
        <f t="shared" si="0"/>
        <v>#DIV/0!</v>
      </c>
      <c r="G8" s="13" t="e">
        <f t="shared" si="0"/>
        <v>#DIV/0!</v>
      </c>
    </row>
    <row r="9" spans="2:7" ht="18.75" x14ac:dyDescent="0.25">
      <c r="B9" s="14" t="s">
        <v>155</v>
      </c>
      <c r="C9" s="24" t="e">
        <f>1-C8</f>
        <v>#DIV/0!</v>
      </c>
      <c r="D9" s="24" t="e">
        <f t="shared" ref="D9:G9" si="1">1-D8</f>
        <v>#DIV/0!</v>
      </c>
      <c r="E9" s="24" t="e">
        <f t="shared" si="1"/>
        <v>#DIV/0!</v>
      </c>
      <c r="F9" s="24" t="e">
        <f t="shared" si="1"/>
        <v>#DIV/0!</v>
      </c>
      <c r="G9" s="24" t="e">
        <f t="shared" si="1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6DCB-E279-4F0A-A5F5-504B1AF8665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8.140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156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'Income Statement'!B11</f>
        <v>Cost Of Materials Consumed</v>
      </c>
      <c r="C7" s="13">
        <f>'Income Statement'!C11</f>
        <v>0</v>
      </c>
      <c r="D7" s="13">
        <f>'Income Statement'!D11</f>
        <v>0</v>
      </c>
      <c r="E7" s="13">
        <f>'Income Statement'!E11</f>
        <v>0</v>
      </c>
      <c r="F7" s="13">
        <f>'Income Statement'!F11</f>
        <v>0</v>
      </c>
      <c r="G7" s="13">
        <f>'Income Statement'!G11</f>
        <v>0</v>
      </c>
    </row>
    <row r="8" spans="2:7" ht="18.75" x14ac:dyDescent="0.25">
      <c r="B8" s="14" t="s">
        <v>157</v>
      </c>
      <c r="C8" s="25">
        <f>ROUND(C6- C7, 2)</f>
        <v>0</v>
      </c>
      <c r="D8" s="25">
        <f t="shared" ref="D8:G8" si="0">ROUND(D6- D7, 2)</f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7609C-FBA8-4C1A-B657-CDB6E292C53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8.140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158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'Income Statement'!B15</f>
        <v>Total Expenditure</v>
      </c>
      <c r="C7" s="13">
        <f>'Income Statement'!C15</f>
        <v>3.9</v>
      </c>
      <c r="D7" s="13">
        <f>'Income Statement'!D15</f>
        <v>3.04</v>
      </c>
      <c r="E7" s="13">
        <f>'Income Statement'!E15</f>
        <v>2.6900000000000004</v>
      </c>
      <c r="F7" s="13">
        <f>'Income Statement'!F15</f>
        <v>3.17</v>
      </c>
      <c r="G7" s="13">
        <f>'Income Statement'!G15</f>
        <v>2.7</v>
      </c>
    </row>
    <row r="8" spans="2:7" ht="18.75" x14ac:dyDescent="0.25">
      <c r="B8" s="14" t="s">
        <v>159</v>
      </c>
      <c r="C8" s="25">
        <f>ROUND(C6- C7, 2)</f>
        <v>-3.9</v>
      </c>
      <c r="D8" s="25">
        <f t="shared" ref="D8:G8" si="0">ROUND(D6- D7, 2)</f>
        <v>-3.04</v>
      </c>
      <c r="E8" s="25">
        <f t="shared" si="0"/>
        <v>-2.69</v>
      </c>
      <c r="F8" s="25">
        <f t="shared" si="0"/>
        <v>-3.17</v>
      </c>
      <c r="G8" s="25">
        <f t="shared" si="0"/>
        <v>-2.7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AEE29-74ED-4D3D-B674-3C9C308E39D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0.28515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160</v>
      </c>
      <c r="C5" s="11"/>
      <c r="D5" s="11"/>
      <c r="E5" s="11"/>
      <c r="F5" s="11"/>
      <c r="G5" s="11"/>
    </row>
    <row r="6" spans="2:7" ht="18.75" x14ac:dyDescent="0.25">
      <c r="B6" s="12" t="str">
        <f>'Income Statement'!B27</f>
        <v>Reported Net Profit(PAT)</v>
      </c>
      <c r="C6" s="13">
        <f>'Income Statement'!C27</f>
        <v>-2.98</v>
      </c>
      <c r="D6" s="13">
        <f>'Income Statement'!D27</f>
        <v>-2.86</v>
      </c>
      <c r="E6" s="13">
        <f>'Income Statement'!E27</f>
        <v>-2.6700000000000004</v>
      </c>
      <c r="F6" s="13">
        <f>'Income Statement'!F27</f>
        <v>-3.2199999999999998</v>
      </c>
      <c r="G6" s="13">
        <f>'Income Statement'!G27</f>
        <v>-2.66</v>
      </c>
    </row>
    <row r="7" spans="2:7" ht="18.75" x14ac:dyDescent="0.25">
      <c r="B7" s="12" t="str">
        <f>'Balance Sheet'!B40</f>
        <v>Total Assets</v>
      </c>
      <c r="C7" s="13">
        <f>'Balance Sheet'!C40</f>
        <v>54.14</v>
      </c>
      <c r="D7" s="13">
        <f>'Balance Sheet'!D40</f>
        <v>51.260000000000005</v>
      </c>
      <c r="E7" s="13">
        <f>'Balance Sheet'!E40</f>
        <v>48.769999999999996</v>
      </c>
      <c r="F7" s="13">
        <f>'Balance Sheet'!F40</f>
        <v>45.47</v>
      </c>
      <c r="G7" s="13">
        <f>'Balance Sheet'!G40</f>
        <v>45.059999999999995</v>
      </c>
    </row>
    <row r="8" spans="2:7" ht="18.75" x14ac:dyDescent="0.25">
      <c r="B8" s="14" t="s">
        <v>161</v>
      </c>
      <c r="C8" s="24">
        <f>ROUND(C6/ C7, 2)</f>
        <v>-0.06</v>
      </c>
      <c r="D8" s="24">
        <f t="shared" ref="D8:G8" si="0">ROUND(D6/ D7, 2)</f>
        <v>-0.06</v>
      </c>
      <c r="E8" s="24">
        <f t="shared" si="0"/>
        <v>-0.05</v>
      </c>
      <c r="F8" s="24">
        <f t="shared" si="0"/>
        <v>-7.0000000000000007E-2</v>
      </c>
      <c r="G8" s="24">
        <f t="shared" si="0"/>
        <v>-0.06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37DA3-B260-478F-8A7A-F19C0FEE4CCF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3" width="15.140625" bestFit="1" customWidth="1"/>
    <col min="4" max="6" width="11.5703125" bestFit="1" customWidth="1"/>
    <col min="7" max="7" width="13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162</v>
      </c>
      <c r="C5" s="11"/>
      <c r="D5" s="11"/>
      <c r="E5" s="11"/>
      <c r="F5" s="11"/>
      <c r="G5" s="11"/>
    </row>
    <row r="6" spans="2:7" ht="18.75" x14ac:dyDescent="0.25">
      <c r="B6" s="12" t="str">
        <f>'Income Statement'!B19</f>
        <v>PBIT</v>
      </c>
      <c r="C6" s="13">
        <f>'Income Statement'!C19</f>
        <v>-3</v>
      </c>
      <c r="D6" s="13">
        <f>'Income Statement'!D19</f>
        <v>-2.88</v>
      </c>
      <c r="E6" s="13">
        <f>'Income Statement'!E19</f>
        <v>-2.6700000000000004</v>
      </c>
      <c r="F6" s="13">
        <f>'Income Statement'!F19</f>
        <v>-3.21</v>
      </c>
      <c r="G6" s="13">
        <f>'Income Statement'!G19</f>
        <v>-2.66</v>
      </c>
    </row>
    <row r="7" spans="2:7" ht="18.75" x14ac:dyDescent="0.25">
      <c r="B7" s="12" t="str">
        <f>'Balance Sheet'!B13</f>
        <v>Total Debt</v>
      </c>
      <c r="C7" s="13">
        <f>'Balance Sheet'!C13</f>
        <v>0.02</v>
      </c>
      <c r="D7" s="13">
        <f>'Balance Sheet'!D13</f>
        <v>0</v>
      </c>
      <c r="E7" s="13">
        <f>'Balance Sheet'!E13</f>
        <v>0</v>
      </c>
      <c r="F7" s="13">
        <f>'Balance Sheet'!F13</f>
        <v>0</v>
      </c>
      <c r="G7" s="13">
        <f>'Balance Sheet'!G13</f>
        <v>0.4</v>
      </c>
    </row>
    <row r="8" spans="2:7" ht="18.75" x14ac:dyDescent="0.25">
      <c r="B8" s="12" t="str">
        <f>'Balance Sheet'!B9</f>
        <v>Net Worth</v>
      </c>
      <c r="C8" s="13">
        <f>'Balance Sheet'!C9</f>
        <v>53.5</v>
      </c>
      <c r="D8" s="13">
        <f>'Balance Sheet'!D9</f>
        <v>50.64</v>
      </c>
      <c r="E8" s="13">
        <f>'Balance Sheet'!E9</f>
        <v>47.97</v>
      </c>
      <c r="F8" s="13">
        <f>'Balance Sheet'!F9</f>
        <v>44.75</v>
      </c>
      <c r="G8" s="13">
        <f>'Balance Sheet'!G9</f>
        <v>42.09</v>
      </c>
    </row>
    <row r="9" spans="2:7" ht="18.75" x14ac:dyDescent="0.25">
      <c r="B9" s="14" t="s">
        <v>163</v>
      </c>
      <c r="C9" s="24">
        <f>ROUND(C6/ (C7+ C7), 2)</f>
        <v>-75</v>
      </c>
      <c r="D9" s="24" t="e">
        <f t="shared" ref="D9:G9" si="0">ROUND(D6/ (D7+ D7), 2)</f>
        <v>#DIV/0!</v>
      </c>
      <c r="E9" s="24" t="e">
        <f t="shared" si="0"/>
        <v>#DIV/0!</v>
      </c>
      <c r="F9" s="24" t="e">
        <f t="shared" si="0"/>
        <v>#DIV/0!</v>
      </c>
      <c r="G9" s="24">
        <f t="shared" si="0"/>
        <v>-3.33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DB1C3-531E-4281-85B9-5F171F3C305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0.28515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164</v>
      </c>
      <c r="C5" s="11"/>
      <c r="D5" s="11"/>
      <c r="E5" s="11"/>
      <c r="F5" s="11"/>
      <c r="G5" s="11"/>
    </row>
    <row r="6" spans="2:7" ht="18.75" x14ac:dyDescent="0.25">
      <c r="B6" s="12" t="str">
        <f>'Income Statement'!B27</f>
        <v>Reported Net Profit(PAT)</v>
      </c>
      <c r="C6" s="13">
        <f>'Income Statement'!C27</f>
        <v>-2.98</v>
      </c>
      <c r="D6" s="13">
        <f>'Income Statement'!D27</f>
        <v>-2.86</v>
      </c>
      <c r="E6" s="13">
        <f>'Income Statement'!E27</f>
        <v>-2.6700000000000004</v>
      </c>
      <c r="F6" s="13">
        <f>'Income Statement'!F27</f>
        <v>-3.2199999999999998</v>
      </c>
      <c r="G6" s="13">
        <f>'Income Statement'!G27</f>
        <v>-2.66</v>
      </c>
    </row>
    <row r="7" spans="2:7" ht="18.75" x14ac:dyDescent="0.25">
      <c r="B7" s="12" t="str">
        <f>'Balance Sheet'!B9</f>
        <v>Net Worth</v>
      </c>
      <c r="C7" s="13">
        <f>'Balance Sheet'!C9</f>
        <v>53.5</v>
      </c>
      <c r="D7" s="13">
        <f>'Balance Sheet'!D9</f>
        <v>50.64</v>
      </c>
      <c r="E7" s="13">
        <f>'Balance Sheet'!E9</f>
        <v>47.97</v>
      </c>
      <c r="F7" s="13">
        <f>'Balance Sheet'!F9</f>
        <v>44.75</v>
      </c>
      <c r="G7" s="13">
        <f>'Balance Sheet'!G9</f>
        <v>42.09</v>
      </c>
    </row>
    <row r="8" spans="2:7" ht="18.75" x14ac:dyDescent="0.25">
      <c r="B8" s="14" t="s">
        <v>165</v>
      </c>
      <c r="C8" s="24">
        <f>ROUND(C6/ (C7+ C7), 2)</f>
        <v>-0.03</v>
      </c>
      <c r="D8" s="24">
        <f t="shared" ref="D8:G8" si="0">ROUND(D6/ (D7+ D7), 2)</f>
        <v>-0.03</v>
      </c>
      <c r="E8" s="24">
        <f t="shared" si="0"/>
        <v>-0.03</v>
      </c>
      <c r="F8" s="24">
        <f t="shared" si="0"/>
        <v>-0.04</v>
      </c>
      <c r="G8" s="24">
        <f t="shared" si="0"/>
        <v>-0.03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89524-135A-4EF3-91EA-0C8550428DF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8.42578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166</v>
      </c>
      <c r="C5" s="11"/>
      <c r="D5" s="11"/>
      <c r="E5" s="11"/>
      <c r="F5" s="11"/>
      <c r="G5" s="11"/>
    </row>
    <row r="6" spans="2:7" ht="18.75" x14ac:dyDescent="0.25">
      <c r="B6" s="12" t="str">
        <f>'Balance Sheet'!B13</f>
        <v>Total Debt</v>
      </c>
      <c r="C6" s="13">
        <f>'Balance Sheet'!C13</f>
        <v>0.02</v>
      </c>
      <c r="D6" s="13">
        <f>'Balance Sheet'!D13</f>
        <v>0</v>
      </c>
      <c r="E6" s="13">
        <f>'Balance Sheet'!E13</f>
        <v>0</v>
      </c>
      <c r="F6" s="13">
        <f>'Balance Sheet'!F13</f>
        <v>0</v>
      </c>
      <c r="G6" s="13">
        <f>'Balance Sheet'!G13</f>
        <v>0.4</v>
      </c>
    </row>
    <row r="7" spans="2:7" ht="18.75" x14ac:dyDescent="0.25">
      <c r="B7" s="12" t="str">
        <f>'Balance Sheet'!B9</f>
        <v>Net Worth</v>
      </c>
      <c r="C7" s="13">
        <f>'Balance Sheet'!C9</f>
        <v>53.5</v>
      </c>
      <c r="D7" s="13">
        <f>'Balance Sheet'!D9</f>
        <v>50.64</v>
      </c>
      <c r="E7" s="13">
        <f>'Balance Sheet'!E9</f>
        <v>47.97</v>
      </c>
      <c r="F7" s="13">
        <f>'Balance Sheet'!F9</f>
        <v>44.75</v>
      </c>
      <c r="G7" s="13">
        <f>'Balance Sheet'!G9</f>
        <v>42.09</v>
      </c>
    </row>
    <row r="8" spans="2:7" ht="18.75" x14ac:dyDescent="0.25">
      <c r="B8" s="14" t="s">
        <v>167</v>
      </c>
      <c r="C8" s="14">
        <f>ROUND(C6/ C7, 2)</f>
        <v>0</v>
      </c>
      <c r="D8" s="14">
        <f t="shared" ref="D8:G8" si="0">ROUND(D6/ D7, 2)</f>
        <v>0</v>
      </c>
      <c r="E8" s="14">
        <f t="shared" si="0"/>
        <v>0</v>
      </c>
      <c r="F8" s="14">
        <f t="shared" si="0"/>
        <v>0</v>
      </c>
      <c r="G8" s="14">
        <f t="shared" si="0"/>
        <v>0.01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91774-F1D0-4FC6-898D-911204CCB77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7" max="7" width="8.140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168</v>
      </c>
      <c r="C5" s="11"/>
      <c r="D5" s="11"/>
      <c r="E5" s="11"/>
      <c r="F5" s="11"/>
      <c r="G5" s="11"/>
    </row>
    <row r="6" spans="2:7" ht="18.75" x14ac:dyDescent="0.25">
      <c r="B6" s="12" t="str">
        <f>'Balance Sheet'!B39</f>
        <v>Total Current Assets</v>
      </c>
      <c r="C6" s="13">
        <f>'Balance Sheet'!C39</f>
        <v>21.61</v>
      </c>
      <c r="D6" s="13">
        <f>'Balance Sheet'!D39</f>
        <v>19.57</v>
      </c>
      <c r="E6" s="13">
        <f>'Balance Sheet'!E39</f>
        <v>15.960000000000003</v>
      </c>
      <c r="F6" s="13">
        <f>'Balance Sheet'!F39</f>
        <v>11.459999999999997</v>
      </c>
      <c r="G6" s="13">
        <f>'Balance Sheet'!G39</f>
        <v>5.1299999999999972</v>
      </c>
    </row>
    <row r="7" spans="2:7" ht="18.75" x14ac:dyDescent="0.25">
      <c r="B7" s="12" t="str">
        <f>'Balance Sheet'!B19</f>
        <v>Total Current Liabilities</v>
      </c>
      <c r="C7" s="13">
        <f>'Balance Sheet'!C19</f>
        <v>0.62</v>
      </c>
      <c r="D7" s="13">
        <f>'Balance Sheet'!D19</f>
        <v>0.62</v>
      </c>
      <c r="E7" s="13">
        <f>'Balance Sheet'!E19</f>
        <v>0.8</v>
      </c>
      <c r="F7" s="13">
        <f>'Balance Sheet'!F19</f>
        <v>0.72</v>
      </c>
      <c r="G7" s="13">
        <f>'Balance Sheet'!G19</f>
        <v>2.5700000000000003</v>
      </c>
    </row>
    <row r="8" spans="2:7" ht="18.75" x14ac:dyDescent="0.25">
      <c r="B8" s="14" t="s">
        <v>169</v>
      </c>
      <c r="C8" s="14">
        <f>ROUND(C6/ C7, 2)</f>
        <v>34.85</v>
      </c>
      <c r="D8" s="14">
        <f t="shared" ref="D8:G8" si="0">ROUND(D6/ D7, 2)</f>
        <v>31.56</v>
      </c>
      <c r="E8" s="14">
        <f t="shared" si="0"/>
        <v>19.95</v>
      </c>
      <c r="F8" s="14">
        <f t="shared" si="0"/>
        <v>15.92</v>
      </c>
      <c r="G8" s="14">
        <f t="shared" si="0"/>
        <v>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06E907-32C7-4E56-B610-1C684D20CD08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7" max="7" width="8.140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170</v>
      </c>
      <c r="C5" s="11"/>
      <c r="D5" s="11"/>
      <c r="E5" s="11"/>
      <c r="F5" s="11"/>
      <c r="G5" s="11"/>
    </row>
    <row r="6" spans="2:7" ht="18.75" x14ac:dyDescent="0.25">
      <c r="B6" s="12" t="str">
        <f>'Balance Sheet'!B39</f>
        <v>Total Current Assets</v>
      </c>
      <c r="C6" s="13">
        <f>'Balance Sheet'!C39</f>
        <v>21.61</v>
      </c>
      <c r="D6" s="13">
        <f>'Balance Sheet'!D39</f>
        <v>19.57</v>
      </c>
      <c r="E6" s="13">
        <f>'Balance Sheet'!E39</f>
        <v>15.960000000000003</v>
      </c>
      <c r="F6" s="13">
        <f>'Balance Sheet'!F39</f>
        <v>11.459999999999997</v>
      </c>
      <c r="G6" s="13">
        <f>'Balance Sheet'!G39</f>
        <v>5.1299999999999972</v>
      </c>
    </row>
    <row r="7" spans="2:7" ht="18.75" x14ac:dyDescent="0.25">
      <c r="B7" s="12" t="str">
        <f>'Balance Sheet'!B36</f>
        <v>Inventories</v>
      </c>
      <c r="C7" s="13">
        <f>'Balance Sheet'!C36</f>
        <v>0</v>
      </c>
      <c r="D7" s="13">
        <f>'Balance Sheet'!D36</f>
        <v>0</v>
      </c>
      <c r="E7" s="13">
        <f>'Balance Sheet'!E36</f>
        <v>0</v>
      </c>
      <c r="F7" s="13">
        <f>'Balance Sheet'!F36</f>
        <v>0</v>
      </c>
      <c r="G7" s="13">
        <f>'Balance Sheet'!G36</f>
        <v>0</v>
      </c>
    </row>
    <row r="8" spans="2:7" ht="18.75" x14ac:dyDescent="0.25">
      <c r="B8" s="12" t="str">
        <f>'Balance Sheet'!B19</f>
        <v>Total Current Liabilities</v>
      </c>
      <c r="C8" s="13">
        <f>'Balance Sheet'!C19</f>
        <v>0.62</v>
      </c>
      <c r="D8" s="13">
        <f>'Balance Sheet'!D19</f>
        <v>0.62</v>
      </c>
      <c r="E8" s="13">
        <f>'Balance Sheet'!E19</f>
        <v>0.8</v>
      </c>
      <c r="F8" s="13">
        <f>'Balance Sheet'!F19</f>
        <v>0.72</v>
      </c>
      <c r="G8" s="13">
        <f>'Balance Sheet'!G19</f>
        <v>2.5700000000000003</v>
      </c>
    </row>
    <row r="9" spans="2:7" ht="18.75" x14ac:dyDescent="0.25">
      <c r="B9" s="14" t="s">
        <v>171</v>
      </c>
      <c r="C9" s="14">
        <f>ROUND((C6-C7)/ C8, 2)</f>
        <v>34.85</v>
      </c>
      <c r="D9" s="14">
        <f t="shared" ref="D9:G9" si="0">ROUND((D6-D7)/ D8, 2)</f>
        <v>31.56</v>
      </c>
      <c r="E9" s="14">
        <f t="shared" si="0"/>
        <v>19.95</v>
      </c>
      <c r="F9" s="14">
        <f t="shared" si="0"/>
        <v>15.92</v>
      </c>
      <c r="G9" s="14">
        <f t="shared" si="0"/>
        <v>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B6B3B-81C5-4AB7-BD10-45F1E6D6E297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2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>
        <v>0</v>
      </c>
      <c r="D5">
        <v>0</v>
      </c>
      <c r="E5">
        <v>0</v>
      </c>
      <c r="F5">
        <v>0</v>
      </c>
      <c r="G5">
        <v>0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>
        <v>0</v>
      </c>
      <c r="D7">
        <v>0</v>
      </c>
      <c r="E7">
        <v>0</v>
      </c>
      <c r="F7">
        <v>0</v>
      </c>
      <c r="G7">
        <v>0</v>
      </c>
      <c r="H7" t="s">
        <v>1</v>
      </c>
    </row>
    <row r="8" spans="1:8" x14ac:dyDescent="0.25">
      <c r="B8" t="s">
        <v>58</v>
      </c>
      <c r="C8">
        <v>0</v>
      </c>
      <c r="D8">
        <v>0</v>
      </c>
      <c r="E8">
        <v>0</v>
      </c>
      <c r="F8">
        <v>0</v>
      </c>
      <c r="G8">
        <v>0</v>
      </c>
      <c r="H8" t="s">
        <v>1</v>
      </c>
    </row>
    <row r="9" spans="1:8" x14ac:dyDescent="0.25">
      <c r="A9" t="s">
        <v>59</v>
      </c>
      <c r="B9" t="s">
        <v>59</v>
      </c>
      <c r="C9">
        <v>1.1100000000000001</v>
      </c>
      <c r="D9">
        <v>0.41</v>
      </c>
      <c r="E9">
        <v>0.14000000000000001</v>
      </c>
      <c r="F9">
        <v>0.04</v>
      </c>
      <c r="G9">
        <v>0.08</v>
      </c>
      <c r="H9" t="s">
        <v>1</v>
      </c>
    </row>
    <row r="10" spans="1:8" x14ac:dyDescent="0.25">
      <c r="B10" t="s">
        <v>60</v>
      </c>
      <c r="C10">
        <v>1.1100000000000001</v>
      </c>
      <c r="D10">
        <v>0.41</v>
      </c>
      <c r="E10">
        <v>0.14000000000000001</v>
      </c>
      <c r="F10">
        <v>0.04</v>
      </c>
      <c r="G10">
        <v>0.08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8" x14ac:dyDescent="0.25">
      <c r="A16" t="s">
        <v>99</v>
      </c>
      <c r="B16" t="s">
        <v>66</v>
      </c>
      <c r="C16">
        <v>1.56</v>
      </c>
      <c r="D16">
        <v>1.1599999999999999</v>
      </c>
      <c r="E16">
        <v>1.07</v>
      </c>
      <c r="F16">
        <v>1.03</v>
      </c>
      <c r="G16">
        <v>1.25</v>
      </c>
      <c r="H16" t="s">
        <v>1</v>
      </c>
    </row>
    <row r="17" spans="1:8" x14ac:dyDescent="0.25">
      <c r="A17" t="s">
        <v>100</v>
      </c>
      <c r="B17" t="s">
        <v>67</v>
      </c>
      <c r="C17">
        <v>0</v>
      </c>
      <c r="D17">
        <v>0</v>
      </c>
      <c r="E17">
        <v>0</v>
      </c>
      <c r="F17">
        <v>0.01</v>
      </c>
      <c r="G17">
        <v>0</v>
      </c>
      <c r="H17" t="s">
        <v>1</v>
      </c>
    </row>
    <row r="18" spans="1:8" x14ac:dyDescent="0.25">
      <c r="A18" t="s">
        <v>101</v>
      </c>
      <c r="B18" t="s">
        <v>68</v>
      </c>
      <c r="C18">
        <v>0.21</v>
      </c>
      <c r="D18">
        <v>0.25</v>
      </c>
      <c r="E18">
        <v>0.12</v>
      </c>
      <c r="F18">
        <v>0.08</v>
      </c>
      <c r="G18">
        <v>0.04</v>
      </c>
      <c r="H18" t="s">
        <v>1</v>
      </c>
    </row>
    <row r="19" spans="1:8" x14ac:dyDescent="0.25">
      <c r="A19" t="s">
        <v>99</v>
      </c>
      <c r="B19" t="s">
        <v>69</v>
      </c>
      <c r="C19">
        <v>2.34</v>
      </c>
      <c r="D19">
        <v>1.88</v>
      </c>
      <c r="E19">
        <v>1.62</v>
      </c>
      <c r="F19">
        <v>2.14</v>
      </c>
      <c r="G19">
        <v>1.45</v>
      </c>
      <c r="H19" t="s">
        <v>1</v>
      </c>
    </row>
    <row r="20" spans="1:8" x14ac:dyDescent="0.25">
      <c r="B20" t="s">
        <v>70</v>
      </c>
      <c r="C20">
        <v>4.1100000000000003</v>
      </c>
      <c r="D20">
        <v>3.31</v>
      </c>
      <c r="E20">
        <v>2.81</v>
      </c>
      <c r="F20">
        <v>3.26</v>
      </c>
      <c r="G20">
        <v>2.74</v>
      </c>
      <c r="H20" t="s">
        <v>1</v>
      </c>
    </row>
    <row r="21" spans="1:8" x14ac:dyDescent="0.25">
      <c r="B21" t="s">
        <v>71</v>
      </c>
      <c r="C21">
        <v>-3</v>
      </c>
      <c r="D21">
        <v>-2.9</v>
      </c>
      <c r="E21">
        <v>-2.67</v>
      </c>
      <c r="F21">
        <v>-3.21</v>
      </c>
      <c r="G21">
        <v>-2.66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>
        <v>-3</v>
      </c>
      <c r="D23">
        <v>-2.9</v>
      </c>
      <c r="E23">
        <v>-2.67</v>
      </c>
      <c r="F23">
        <v>-3.21</v>
      </c>
      <c r="G23">
        <v>-2.66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0</v>
      </c>
      <c r="D25">
        <v>0</v>
      </c>
      <c r="E25">
        <v>0</v>
      </c>
      <c r="F25">
        <v>0</v>
      </c>
      <c r="G25">
        <v>0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-0.02</v>
      </c>
      <c r="D27">
        <v>-0.02</v>
      </c>
      <c r="E27">
        <v>0</v>
      </c>
      <c r="F27">
        <v>0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-0.02</v>
      </c>
      <c r="D29">
        <v>-0.02</v>
      </c>
      <c r="E29">
        <v>0</v>
      </c>
      <c r="F29">
        <v>0</v>
      </c>
      <c r="G29">
        <v>0</v>
      </c>
      <c r="H29" t="s">
        <v>1</v>
      </c>
    </row>
    <row r="30" spans="1:8" x14ac:dyDescent="0.25">
      <c r="B30" t="s">
        <v>80</v>
      </c>
      <c r="C30">
        <v>-2.97</v>
      </c>
      <c r="D30">
        <v>-2.88</v>
      </c>
      <c r="E30">
        <v>-2.67</v>
      </c>
      <c r="F30">
        <v>-3.21</v>
      </c>
      <c r="G30">
        <v>-2.66</v>
      </c>
      <c r="H30" t="s">
        <v>1</v>
      </c>
    </row>
    <row r="31" spans="1:8" x14ac:dyDescent="0.25">
      <c r="B31" t="s">
        <v>81</v>
      </c>
      <c r="C31">
        <v>-2.97</v>
      </c>
      <c r="D31">
        <v>-2.88</v>
      </c>
      <c r="E31">
        <v>-2.67</v>
      </c>
      <c r="F31">
        <v>-3.21</v>
      </c>
      <c r="G31">
        <v>-2.66</v>
      </c>
      <c r="H31" t="s">
        <v>1</v>
      </c>
    </row>
    <row r="32" spans="1:8" x14ac:dyDescent="0.25">
      <c r="B32" t="s">
        <v>82</v>
      </c>
      <c r="C32">
        <v>-2.97</v>
      </c>
      <c r="D32">
        <v>-2.88</v>
      </c>
      <c r="E32">
        <v>-2.67</v>
      </c>
      <c r="F32">
        <v>-3.21</v>
      </c>
      <c r="G32">
        <v>-2.66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>
        <v>-2.97</v>
      </c>
      <c r="D34">
        <v>-2.88</v>
      </c>
      <c r="E34">
        <v>-2.67</v>
      </c>
      <c r="F34">
        <v>-3.21</v>
      </c>
      <c r="G34">
        <v>-2.66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0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B38" t="s">
        <v>86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0</v>
      </c>
      <c r="D40">
        <v>0</v>
      </c>
      <c r="E40">
        <v>0</v>
      </c>
      <c r="F40">
        <v>0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D6D75-3E82-4AEB-934D-48DEAEFF312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5" width="11.5703125" bestFit="1" customWidth="1"/>
    <col min="6" max="6" width="8.140625" bestFit="1" customWidth="1"/>
    <col min="7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172</v>
      </c>
      <c r="C5" s="11"/>
      <c r="D5" s="11"/>
      <c r="E5" s="11"/>
      <c r="F5" s="11"/>
      <c r="G5" s="11"/>
    </row>
    <row r="6" spans="2:7" ht="18.75" x14ac:dyDescent="0.25">
      <c r="B6" s="12" t="str">
        <f>'Income Statement'!B19</f>
        <v>PBIT</v>
      </c>
      <c r="C6" s="13">
        <f>'Income Statement'!C19</f>
        <v>-3</v>
      </c>
      <c r="D6" s="13">
        <f>'Income Statement'!D19</f>
        <v>-2.88</v>
      </c>
      <c r="E6" s="13">
        <f>'Income Statement'!E19</f>
        <v>-2.6700000000000004</v>
      </c>
      <c r="F6" s="13">
        <f>'Income Statement'!F19</f>
        <v>-3.21</v>
      </c>
      <c r="G6" s="13">
        <f>'Income Statement'!G19</f>
        <v>-2.66</v>
      </c>
    </row>
    <row r="7" spans="2:7" ht="18.75" x14ac:dyDescent="0.25">
      <c r="B7" s="12" t="str">
        <f>'Income Statement'!B20</f>
        <v>Finance Costs</v>
      </c>
      <c r="C7" s="13">
        <f>'Income Statement'!C20</f>
        <v>0</v>
      </c>
      <c r="D7" s="13">
        <f>'Income Statement'!D20</f>
        <v>0</v>
      </c>
      <c r="E7" s="13">
        <f>'Income Statement'!E20</f>
        <v>0</v>
      </c>
      <c r="F7" s="13">
        <f>'Income Statement'!F20</f>
        <v>0.01</v>
      </c>
      <c r="G7" s="13">
        <f>'Income Statement'!G20</f>
        <v>0</v>
      </c>
    </row>
    <row r="8" spans="2:7" ht="18.75" x14ac:dyDescent="0.25">
      <c r="B8" s="14" t="s">
        <v>173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>
        <f t="shared" si="0"/>
        <v>-321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3ED75D-97D3-4A79-A1BE-FBE138DCA0F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174</v>
      </c>
      <c r="C5" s="11"/>
      <c r="D5" s="11"/>
      <c r="E5" s="11"/>
      <c r="F5" s="11"/>
      <c r="G5" s="11"/>
    </row>
    <row r="6" spans="2:7" ht="18.75" x14ac:dyDescent="0.25">
      <c r="B6" s="12" t="str">
        <f>'Income Statement'!B11</f>
        <v>Cost Of Materials Consumed</v>
      </c>
      <c r="C6" s="13">
        <f>'Income Statement'!C11</f>
        <v>0</v>
      </c>
      <c r="D6" s="13">
        <f>'Income Statement'!D11</f>
        <v>0</v>
      </c>
      <c r="E6" s="13">
        <f>'Income Statement'!E11</f>
        <v>0</v>
      </c>
      <c r="F6" s="13">
        <f>'Income Statement'!F11</f>
        <v>0</v>
      </c>
      <c r="G6" s="13">
        <f>'Income Statement'!G11</f>
        <v>0</v>
      </c>
    </row>
    <row r="7" spans="2:7" ht="18.75" x14ac:dyDescent="0.25">
      <c r="B7" s="12" t="str">
        <f>'Income Statement'!B7</f>
        <v>Net Sales</v>
      </c>
      <c r="C7" s="13">
        <f>'Income Statement'!C7</f>
        <v>0</v>
      </c>
      <c r="D7" s="13">
        <f>'Income Statement'!D7</f>
        <v>0</v>
      </c>
      <c r="E7" s="13">
        <f>'Income Statement'!E7</f>
        <v>0</v>
      </c>
      <c r="F7" s="13">
        <f>'Income Statement'!F7</f>
        <v>0</v>
      </c>
      <c r="G7" s="13">
        <f>'Income Statement'!G7</f>
        <v>0</v>
      </c>
    </row>
    <row r="8" spans="2:7" ht="18.75" x14ac:dyDescent="0.25">
      <c r="B8" s="14" t="s">
        <v>175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4B59F-5255-4753-8FD8-CD8B27DA26C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176</v>
      </c>
      <c r="C5" s="11"/>
      <c r="D5" s="11"/>
      <c r="E5" s="11"/>
      <c r="F5" s="11"/>
      <c r="G5" s="11"/>
    </row>
    <row r="6" spans="2:7" ht="18.75" x14ac:dyDescent="0.25">
      <c r="B6" s="12" t="str">
        <f>'Balance Sheet'!B38</f>
        <v>Cash And Cash Equivalents</v>
      </c>
      <c r="C6" s="13">
        <f>'Balance Sheet'!C38</f>
        <v>16.899999999999999</v>
      </c>
      <c r="D6" s="13">
        <f>'Balance Sheet'!D38</f>
        <v>7.8599999999999994</v>
      </c>
      <c r="E6" s="13">
        <f>'Balance Sheet'!E38</f>
        <v>4.6900000000000031</v>
      </c>
      <c r="F6" s="13">
        <f>'Balance Sheet'!F38</f>
        <v>6.8699999999999983</v>
      </c>
      <c r="G6" s="13">
        <f>'Balance Sheet'!G38</f>
        <v>0.61999999999999744</v>
      </c>
    </row>
    <row r="7" spans="2:7" ht="18.75" x14ac:dyDescent="0.25">
      <c r="B7" s="12" t="str">
        <f>'Income Statement'!B11</f>
        <v>Cost Of Materials Consumed</v>
      </c>
      <c r="C7" s="13">
        <f>'Income Statement'!C11</f>
        <v>0</v>
      </c>
      <c r="D7" s="13">
        <f>'Income Statement'!D11</f>
        <v>0</v>
      </c>
      <c r="E7" s="13">
        <f>'Income Statement'!E11</f>
        <v>0</v>
      </c>
      <c r="F7" s="13">
        <f>'Income Statement'!F11</f>
        <v>0</v>
      </c>
      <c r="G7" s="13">
        <f>'Income Statement'!G11</f>
        <v>0</v>
      </c>
    </row>
    <row r="8" spans="2:7" ht="18.75" x14ac:dyDescent="0.25">
      <c r="B8" s="14" t="s">
        <v>177</v>
      </c>
      <c r="C8" s="14" t="e">
        <f>ROUND(C6/C7*365, 2)</f>
        <v>#DIV/0!</v>
      </c>
      <c r="D8" s="14" t="e">
        <f t="shared" ref="D8:G8" si="0">ROUND(D6/D7*365,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94CB5-DBCB-4778-B1AB-FD515EF653C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7" width="10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178</v>
      </c>
      <c r="C5" s="11"/>
      <c r="D5" s="11"/>
      <c r="E5" s="11"/>
      <c r="F5" s="11"/>
      <c r="G5" s="11"/>
    </row>
    <row r="6" spans="2:7" ht="18.75" x14ac:dyDescent="0.25">
      <c r="B6" s="12" t="str">
        <f>'Balance Sheet'!B38</f>
        <v>Cash And Cash Equivalents</v>
      </c>
      <c r="C6" s="13">
        <f>'Balance Sheet'!C38</f>
        <v>16.899999999999999</v>
      </c>
      <c r="D6" s="13">
        <f>'Balance Sheet'!D38</f>
        <v>7.8599999999999994</v>
      </c>
      <c r="E6" s="13">
        <f>'Balance Sheet'!E38</f>
        <v>4.6900000000000031</v>
      </c>
      <c r="F6" s="13">
        <f>'Balance Sheet'!F38</f>
        <v>6.8699999999999983</v>
      </c>
      <c r="G6" s="13">
        <f>'Balance Sheet'!G38</f>
        <v>0.61999999999999744</v>
      </c>
    </row>
    <row r="7" spans="2:7" ht="18.75" x14ac:dyDescent="0.25">
      <c r="B7" s="12" t="s">
        <v>179</v>
      </c>
      <c r="C7" s="13">
        <v>365</v>
      </c>
      <c r="D7" s="13">
        <v>365</v>
      </c>
      <c r="E7" s="13">
        <v>365</v>
      </c>
      <c r="F7" s="13">
        <v>365</v>
      </c>
      <c r="G7" s="13">
        <v>365</v>
      </c>
    </row>
    <row r="8" spans="2:7" ht="18.75" x14ac:dyDescent="0.25">
      <c r="B8" s="14" t="s">
        <v>180</v>
      </c>
      <c r="C8" s="14">
        <f>ROUND(C6/C7*365, 2)</f>
        <v>16.899999999999999</v>
      </c>
      <c r="D8" s="14">
        <f t="shared" ref="D8:G8" si="0">ROUND(D6/D7*365, 2)</f>
        <v>7.86</v>
      </c>
      <c r="E8" s="14">
        <f t="shared" si="0"/>
        <v>4.6900000000000004</v>
      </c>
      <c r="F8" s="14">
        <f t="shared" si="0"/>
        <v>6.87</v>
      </c>
      <c r="G8" s="14">
        <f t="shared" si="0"/>
        <v>0.62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4129B-3A5B-4C11-ACB4-59D11D7DFBF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8.42578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181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Sheet'!B40</f>
        <v>Total Assets</v>
      </c>
      <c r="C7" s="13">
        <f>'Balance Sheet'!C40</f>
        <v>54.14</v>
      </c>
      <c r="D7" s="13">
        <f>'Balance Sheet'!D40</f>
        <v>51.260000000000005</v>
      </c>
      <c r="E7" s="13">
        <f>'Balance Sheet'!E40</f>
        <v>48.769999999999996</v>
      </c>
      <c r="F7" s="13">
        <f>'Balance Sheet'!F40</f>
        <v>45.47</v>
      </c>
      <c r="G7" s="13">
        <f>'Balance Sheet'!G40</f>
        <v>45.059999999999995</v>
      </c>
    </row>
    <row r="8" spans="2:7" ht="18.75" x14ac:dyDescent="0.25">
      <c r="B8" s="14" t="s">
        <v>182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11E213-B1D6-4163-B962-9017C5B1F07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183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Sheet'!B36</f>
        <v>Inventories</v>
      </c>
      <c r="C7" s="13">
        <f>'Balance Sheet'!C36</f>
        <v>0</v>
      </c>
      <c r="D7" s="13">
        <f>'Balance Sheet'!D36</f>
        <v>0</v>
      </c>
      <c r="E7" s="13">
        <f>'Balance Sheet'!E36</f>
        <v>0</v>
      </c>
      <c r="F7" s="13">
        <f>'Balance Sheet'!F36</f>
        <v>0</v>
      </c>
      <c r="G7" s="13">
        <f>'Balance Sheet'!G36</f>
        <v>0</v>
      </c>
    </row>
    <row r="8" spans="2:7" ht="18.75" x14ac:dyDescent="0.25">
      <c r="B8" s="14" t="s">
        <v>184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27A47-83EC-493B-8319-8E4FEFA8D8C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8.140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185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Sheet'!B37</f>
        <v>Trade Receivables</v>
      </c>
      <c r="C7" s="13">
        <f>'Balance Sheet'!C37</f>
        <v>0.02</v>
      </c>
      <c r="D7" s="13">
        <f>'Balance Sheet'!D37</f>
        <v>0.02</v>
      </c>
      <c r="E7" s="13">
        <f>'Balance Sheet'!E37</f>
        <v>0.02</v>
      </c>
      <c r="F7" s="13">
        <f>'Balance Sheet'!F37</f>
        <v>0.02</v>
      </c>
      <c r="G7" s="13">
        <f>'Balance Sheet'!G37</f>
        <v>0.02</v>
      </c>
    </row>
    <row r="8" spans="2:7" ht="18.75" x14ac:dyDescent="0.25">
      <c r="B8" s="14" t="s">
        <v>186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49DAE-7B76-4567-BA50-9C9025F72F3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6" width="8.140625" bestFit="1" customWidth="1"/>
    <col min="7" max="7" width="8.42578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187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Sheet'!B23</f>
        <v>Tangible Assets</v>
      </c>
      <c r="C7" s="13">
        <f>'Balance Sheet'!C23</f>
        <v>0.27</v>
      </c>
      <c r="D7" s="13">
        <f>'Balance Sheet'!D23</f>
        <v>0.2</v>
      </c>
      <c r="E7" s="13">
        <f>'Balance Sheet'!E23</f>
        <v>0.16</v>
      </c>
      <c r="F7" s="13">
        <f>'Balance Sheet'!F23</f>
        <v>0.12</v>
      </c>
      <c r="G7" s="13">
        <f>'Balance Sheet'!G23</f>
        <v>40.42</v>
      </c>
    </row>
    <row r="8" spans="2:7" ht="18.75" x14ac:dyDescent="0.25">
      <c r="B8" s="14" t="s">
        <v>188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1CE8F6-42C1-44A2-B0BD-3E41F5B2A36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8.1406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189</v>
      </c>
      <c r="C5" s="11"/>
      <c r="D5" s="11"/>
      <c r="E5" s="11"/>
      <c r="F5" s="11"/>
      <c r="G5" s="11"/>
    </row>
    <row r="6" spans="2:7" ht="18.75" x14ac:dyDescent="0.25">
      <c r="B6" s="12" t="str">
        <f>'Income Statement'!B11</f>
        <v>Cost Of Materials Consumed</v>
      </c>
      <c r="C6" s="13">
        <f>'Income Statement'!C11</f>
        <v>0</v>
      </c>
      <c r="D6" s="13">
        <f>'Income Statement'!D11</f>
        <v>0</v>
      </c>
      <c r="E6" s="13">
        <f>'Income Statement'!E11</f>
        <v>0</v>
      </c>
      <c r="F6" s="13">
        <f>'Income Statement'!F11</f>
        <v>0</v>
      </c>
      <c r="G6" s="13">
        <f>'Income Statement'!G11</f>
        <v>0</v>
      </c>
    </row>
    <row r="7" spans="2:7" ht="18.75" x14ac:dyDescent="0.25">
      <c r="B7" s="12" t="str">
        <f>'Balance Sheet'!B19</f>
        <v>Total Current Liabilities</v>
      </c>
      <c r="C7" s="13">
        <f>'Balance Sheet'!C19</f>
        <v>0.62</v>
      </c>
      <c r="D7" s="13">
        <f>'Balance Sheet'!D19</f>
        <v>0.62</v>
      </c>
      <c r="E7" s="13">
        <f>'Balance Sheet'!E19</f>
        <v>0.8</v>
      </c>
      <c r="F7" s="13">
        <f>'Balance Sheet'!F19</f>
        <v>0.72</v>
      </c>
      <c r="G7" s="13">
        <f>'Balance Sheet'!G19</f>
        <v>2.5700000000000003</v>
      </c>
    </row>
    <row r="8" spans="2:7" ht="18.75" x14ac:dyDescent="0.25">
      <c r="B8" s="14" t="s">
        <v>190</v>
      </c>
      <c r="C8" s="14">
        <f>ROUND(C6/C7, 2)</f>
        <v>0</v>
      </c>
      <c r="D8" s="14">
        <f t="shared" ref="D8:G8" si="0">ROUND(D6/D7, 2)</f>
        <v>0</v>
      </c>
      <c r="E8" s="14">
        <f t="shared" si="0"/>
        <v>0</v>
      </c>
      <c r="F8" s="14">
        <f t="shared" si="0"/>
        <v>0</v>
      </c>
      <c r="G8" s="14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5D1D8-3BAF-41CA-AB13-B6FCC63A889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191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Sheet'!B36</f>
        <v>Inventories</v>
      </c>
      <c r="C7" s="13">
        <f>'Balance Sheet'!C36</f>
        <v>0</v>
      </c>
      <c r="D7" s="13">
        <f>'Balance Sheet'!D36</f>
        <v>0</v>
      </c>
      <c r="E7" s="13">
        <f>'Balance Sheet'!E36</f>
        <v>0</v>
      </c>
      <c r="F7" s="13">
        <f>'Balance Sheet'!F36</f>
        <v>0</v>
      </c>
      <c r="G7" s="13">
        <f>'Balance Sheet'!G36</f>
        <v>0</v>
      </c>
    </row>
    <row r="8" spans="2:7" ht="18.75" x14ac:dyDescent="0.25">
      <c r="B8" s="14" t="s">
        <v>192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10957-D63A-4A0B-9B70-5B61CA28F9E5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1.5703125" bestFit="1" customWidth="1"/>
  </cols>
  <sheetData>
    <row r="3" spans="2:7" ht="18.75" x14ac:dyDescent="0.25">
      <c r="B3" s="7" t="s">
        <v>120</v>
      </c>
      <c r="C3" s="8"/>
      <c r="D3" s="8"/>
      <c r="E3" s="8"/>
      <c r="F3" s="8"/>
      <c r="G3" s="8"/>
    </row>
    <row r="4" spans="2:7" ht="18.75" x14ac:dyDescent="0.25">
      <c r="B4" s="9" t="s">
        <v>119</v>
      </c>
      <c r="C4" s="9">
        <v>2018</v>
      </c>
      <c r="D4" s="9">
        <v>2019</v>
      </c>
      <c r="E4" s="9">
        <v>2020</v>
      </c>
      <c r="F4" s="9">
        <v>2021</v>
      </c>
      <c r="G4" s="9">
        <v>2022</v>
      </c>
    </row>
    <row r="5" spans="2:7" ht="18.75" x14ac:dyDescent="0.25">
      <c r="B5" s="5" t="s">
        <v>97</v>
      </c>
      <c r="C5" s="3">
        <v>0</v>
      </c>
      <c r="D5" s="3">
        <v>0</v>
      </c>
      <c r="E5" s="3">
        <v>0</v>
      </c>
      <c r="F5" s="3">
        <v>0</v>
      </c>
      <c r="G5" s="3">
        <v>0</v>
      </c>
    </row>
    <row r="6" spans="2:7" ht="18.75" x14ac:dyDescent="0.25">
      <c r="B6" s="5" t="s">
        <v>98</v>
      </c>
      <c r="C6" s="3">
        <v>0</v>
      </c>
      <c r="D6" s="3">
        <v>0</v>
      </c>
      <c r="E6" s="3">
        <v>0</v>
      </c>
      <c r="F6" s="3">
        <v>0</v>
      </c>
      <c r="G6" s="3">
        <v>0</v>
      </c>
    </row>
    <row r="7" spans="2:7" ht="18.75" x14ac:dyDescent="0.25">
      <c r="B7" s="6" t="s">
        <v>105</v>
      </c>
      <c r="C7" s="4">
        <f>C5 - C6</f>
        <v>0</v>
      </c>
      <c r="D7" s="4">
        <f t="shared" ref="D7:G7" si="0">D5 - D6</f>
        <v>0</v>
      </c>
      <c r="E7" s="4">
        <f t="shared" si="0"/>
        <v>0</v>
      </c>
      <c r="F7" s="4">
        <f t="shared" si="0"/>
        <v>0</v>
      </c>
      <c r="G7" s="4">
        <f t="shared" si="0"/>
        <v>0</v>
      </c>
    </row>
    <row r="8" spans="2:7" ht="18.75" x14ac:dyDescent="0.25">
      <c r="B8" s="5" t="s">
        <v>59</v>
      </c>
      <c r="C8" s="3">
        <v>1.1100000000000001</v>
      </c>
      <c r="D8" s="3">
        <v>0.41</v>
      </c>
      <c r="E8" s="3">
        <v>0.14000000000000001</v>
      </c>
      <c r="F8" s="3">
        <v>0.04</v>
      </c>
      <c r="G8" s="3">
        <v>0.08</v>
      </c>
    </row>
    <row r="9" spans="2:7" ht="18.75" x14ac:dyDescent="0.25">
      <c r="B9" s="5" t="s">
        <v>106</v>
      </c>
      <c r="C9" s="3"/>
      <c r="D9" s="3"/>
      <c r="E9" s="3"/>
      <c r="F9" s="3"/>
      <c r="G9" s="3"/>
    </row>
    <row r="10" spans="2:7" ht="18.75" x14ac:dyDescent="0.25">
      <c r="B10" s="6" t="s">
        <v>107</v>
      </c>
      <c r="C10" s="4">
        <f>SUM(C7:C9)</f>
        <v>1.1100000000000001</v>
      </c>
      <c r="D10" s="4">
        <f t="shared" ref="D10:G10" si="1">SUM(D7:D9)</f>
        <v>0.41</v>
      </c>
      <c r="E10" s="4">
        <f t="shared" si="1"/>
        <v>0.14000000000000001</v>
      </c>
      <c r="F10" s="4">
        <f t="shared" si="1"/>
        <v>0.04</v>
      </c>
      <c r="G10" s="4">
        <f t="shared" si="1"/>
        <v>0.08</v>
      </c>
    </row>
    <row r="11" spans="2:7" ht="18.75" x14ac:dyDescent="0.25">
      <c r="B11" s="5" t="s">
        <v>62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</row>
    <row r="12" spans="2:7" ht="18.75" x14ac:dyDescent="0.25">
      <c r="B12" s="5" t="s">
        <v>64</v>
      </c>
      <c r="C12" s="3">
        <v>0</v>
      </c>
      <c r="D12" s="3">
        <v>0</v>
      </c>
      <c r="E12" s="3">
        <v>0</v>
      </c>
      <c r="F12" s="3">
        <v>0</v>
      </c>
      <c r="G12" s="3">
        <v>0</v>
      </c>
    </row>
    <row r="13" spans="2:7" ht="18.75" x14ac:dyDescent="0.25">
      <c r="B13" s="5" t="s">
        <v>66</v>
      </c>
      <c r="C13" s="3">
        <v>1.56</v>
      </c>
      <c r="D13" s="3">
        <v>1.1599999999999999</v>
      </c>
      <c r="E13" s="3">
        <v>1.07</v>
      </c>
      <c r="F13" s="3">
        <v>1.03</v>
      </c>
      <c r="G13" s="3">
        <v>1.25</v>
      </c>
    </row>
    <row r="14" spans="2:7" ht="18.75" x14ac:dyDescent="0.25">
      <c r="B14" s="5" t="s">
        <v>69</v>
      </c>
      <c r="C14" s="3">
        <v>2.34</v>
      </c>
      <c r="D14" s="3">
        <v>1.88</v>
      </c>
      <c r="E14" s="3">
        <v>1.62</v>
      </c>
      <c r="F14" s="3">
        <v>2.14</v>
      </c>
      <c r="G14" s="3">
        <v>1.45</v>
      </c>
    </row>
    <row r="15" spans="2:7" ht="18.75" x14ac:dyDescent="0.25">
      <c r="B15" s="6" t="s">
        <v>108</v>
      </c>
      <c r="C15" s="4">
        <f>C11+C12+C13+C14</f>
        <v>3.9</v>
      </c>
      <c r="D15" s="4">
        <f t="shared" ref="D15:G15" si="2">D11+D12+D13+D14</f>
        <v>3.04</v>
      </c>
      <c r="E15" s="4">
        <f t="shared" si="2"/>
        <v>2.6900000000000004</v>
      </c>
      <c r="F15" s="4">
        <f t="shared" si="2"/>
        <v>3.17</v>
      </c>
      <c r="G15" s="4">
        <f t="shared" si="2"/>
        <v>2.7</v>
      </c>
    </row>
    <row r="16" spans="2:7" ht="18.75" x14ac:dyDescent="0.25">
      <c r="B16" s="6" t="s">
        <v>109</v>
      </c>
      <c r="C16" s="4">
        <f xml:space="preserve"> C10-C15-C8</f>
        <v>-3.9000000000000004</v>
      </c>
      <c r="D16" s="4">
        <f t="shared" ref="D16:G16" si="3" xml:space="preserve"> D10-D15-D8</f>
        <v>-3.04</v>
      </c>
      <c r="E16" s="4">
        <f t="shared" si="3"/>
        <v>-2.6900000000000004</v>
      </c>
      <c r="F16" s="4">
        <f t="shared" si="3"/>
        <v>-3.17</v>
      </c>
      <c r="G16" s="4">
        <f t="shared" si="3"/>
        <v>-2.7</v>
      </c>
    </row>
    <row r="17" spans="2:7" ht="18.75" x14ac:dyDescent="0.25">
      <c r="B17" s="6" t="s">
        <v>110</v>
      </c>
      <c r="C17" s="4">
        <f xml:space="preserve"> C16+C8</f>
        <v>-2.79</v>
      </c>
      <c r="D17" s="4">
        <f t="shared" ref="D17:G17" si="4" xml:space="preserve"> D16+D8</f>
        <v>-2.63</v>
      </c>
      <c r="E17" s="4">
        <f t="shared" si="4"/>
        <v>-2.5500000000000003</v>
      </c>
      <c r="F17" s="4">
        <f t="shared" si="4"/>
        <v>-3.13</v>
      </c>
      <c r="G17" s="4">
        <f t="shared" si="4"/>
        <v>-2.62</v>
      </c>
    </row>
    <row r="18" spans="2:7" ht="18.75" x14ac:dyDescent="0.25">
      <c r="B18" s="5" t="s">
        <v>68</v>
      </c>
      <c r="C18" s="3">
        <v>0.21</v>
      </c>
      <c r="D18" s="3">
        <v>0.25</v>
      </c>
      <c r="E18" s="3">
        <v>0.12</v>
      </c>
      <c r="F18" s="3">
        <v>0.08</v>
      </c>
      <c r="G18" s="3">
        <v>0.04</v>
      </c>
    </row>
    <row r="19" spans="2:7" ht="18.75" x14ac:dyDescent="0.25">
      <c r="B19" s="6" t="s">
        <v>111</v>
      </c>
      <c r="C19" s="4">
        <f xml:space="preserve"> C17-C18</f>
        <v>-3</v>
      </c>
      <c r="D19" s="4">
        <f t="shared" ref="D19:G19" si="5" xml:space="preserve"> D17-D18</f>
        <v>-2.88</v>
      </c>
      <c r="E19" s="4">
        <f t="shared" si="5"/>
        <v>-2.6700000000000004</v>
      </c>
      <c r="F19" s="4">
        <f t="shared" si="5"/>
        <v>-3.21</v>
      </c>
      <c r="G19" s="4">
        <f t="shared" si="5"/>
        <v>-2.66</v>
      </c>
    </row>
    <row r="20" spans="2:7" ht="18.75" x14ac:dyDescent="0.25">
      <c r="B20" s="5" t="s">
        <v>67</v>
      </c>
      <c r="C20" s="3">
        <v>0</v>
      </c>
      <c r="D20" s="3">
        <v>0</v>
      </c>
      <c r="E20" s="3">
        <v>0</v>
      </c>
      <c r="F20" s="3">
        <v>0.01</v>
      </c>
      <c r="G20" s="3">
        <v>0</v>
      </c>
    </row>
    <row r="21" spans="2:7" ht="18.75" x14ac:dyDescent="0.25">
      <c r="B21" s="6" t="s">
        <v>112</v>
      </c>
      <c r="C21" s="4">
        <f xml:space="preserve"> C19-C20</f>
        <v>-3</v>
      </c>
      <c r="D21" s="4">
        <f t="shared" ref="D21:G21" si="6" xml:space="preserve"> D19-D20</f>
        <v>-2.88</v>
      </c>
      <c r="E21" s="4">
        <f t="shared" si="6"/>
        <v>-2.6700000000000004</v>
      </c>
      <c r="F21" s="4">
        <f t="shared" si="6"/>
        <v>-3.2199999999999998</v>
      </c>
      <c r="G21" s="4">
        <f t="shared" si="6"/>
        <v>-2.66</v>
      </c>
    </row>
    <row r="22" spans="2:7" ht="18.75" x14ac:dyDescent="0.25">
      <c r="B22" s="5" t="s">
        <v>113</v>
      </c>
      <c r="C22" s="3"/>
      <c r="D22" s="3"/>
      <c r="E22" s="3"/>
      <c r="F22" s="3"/>
      <c r="G22" s="3"/>
    </row>
    <row r="23" spans="2:7" ht="18.75" x14ac:dyDescent="0.25">
      <c r="B23" s="6" t="s">
        <v>114</v>
      </c>
      <c r="C23" s="4">
        <f xml:space="preserve"> C21+C22</f>
        <v>-3</v>
      </c>
      <c r="D23" s="4">
        <f t="shared" ref="D23:G23" si="7" xml:space="preserve"> D21+D22</f>
        <v>-2.88</v>
      </c>
      <c r="E23" s="4">
        <f t="shared" si="7"/>
        <v>-2.6700000000000004</v>
      </c>
      <c r="F23" s="4">
        <f t="shared" si="7"/>
        <v>-3.2199999999999998</v>
      </c>
      <c r="G23" s="4">
        <f t="shared" si="7"/>
        <v>-2.66</v>
      </c>
    </row>
    <row r="24" spans="2:7" ht="18.75" x14ac:dyDescent="0.25">
      <c r="B24" s="5" t="s">
        <v>72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</row>
    <row r="25" spans="2:7" ht="18.75" x14ac:dyDescent="0.25">
      <c r="B25" s="6" t="s">
        <v>115</v>
      </c>
      <c r="C25" s="4">
        <f xml:space="preserve"> C23+C24</f>
        <v>-3</v>
      </c>
      <c r="D25" s="4">
        <f t="shared" ref="D25:G25" si="8" xml:space="preserve"> D23+D24</f>
        <v>-2.88</v>
      </c>
      <c r="E25" s="4">
        <f t="shared" si="8"/>
        <v>-2.6700000000000004</v>
      </c>
      <c r="F25" s="4">
        <f t="shared" si="8"/>
        <v>-3.2199999999999998</v>
      </c>
      <c r="G25" s="4">
        <f t="shared" si="8"/>
        <v>-2.66</v>
      </c>
    </row>
    <row r="26" spans="2:7" ht="18.75" x14ac:dyDescent="0.25">
      <c r="B26" s="5" t="s">
        <v>79</v>
      </c>
      <c r="C26" s="3">
        <v>-0.02</v>
      </c>
      <c r="D26" s="3">
        <v>-0.02</v>
      </c>
      <c r="E26" s="3">
        <v>0</v>
      </c>
      <c r="F26" s="3">
        <v>0</v>
      </c>
      <c r="G26" s="3">
        <v>0</v>
      </c>
    </row>
    <row r="27" spans="2:7" ht="18.75" x14ac:dyDescent="0.25">
      <c r="B27" s="6" t="s">
        <v>116</v>
      </c>
      <c r="C27" s="4">
        <f xml:space="preserve"> C25-C26</f>
        <v>-2.98</v>
      </c>
      <c r="D27" s="4">
        <f t="shared" ref="D27:G27" si="9" xml:space="preserve"> D25-D26</f>
        <v>-2.86</v>
      </c>
      <c r="E27" s="4">
        <f t="shared" si="9"/>
        <v>-2.6700000000000004</v>
      </c>
      <c r="F27" s="4">
        <f t="shared" si="9"/>
        <v>-3.2199999999999998</v>
      </c>
      <c r="G27" s="4">
        <f t="shared" si="9"/>
        <v>-2.66</v>
      </c>
    </row>
    <row r="28" spans="2:7" ht="18.75" x14ac:dyDescent="0.25">
      <c r="B28" s="5" t="s">
        <v>88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</row>
    <row r="29" spans="2:7" ht="18.75" x14ac:dyDescent="0.25">
      <c r="B29" s="5" t="s">
        <v>89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</row>
    <row r="30" spans="2:7" ht="18.75" x14ac:dyDescent="0.25">
      <c r="B30" s="6" t="s">
        <v>117</v>
      </c>
      <c r="C30" s="4">
        <f xml:space="preserve"> C27-C28-C29</f>
        <v>-2.98</v>
      </c>
      <c r="D30" s="4">
        <f t="shared" ref="D30:G30" si="10" xml:space="preserve"> D27-D28-D29</f>
        <v>-2.86</v>
      </c>
      <c r="E30" s="4">
        <f t="shared" si="10"/>
        <v>-2.6700000000000004</v>
      </c>
      <c r="F30" s="4">
        <f t="shared" si="10"/>
        <v>-3.2199999999999998</v>
      </c>
      <c r="G30" s="4">
        <f t="shared" si="10"/>
        <v>-2.66</v>
      </c>
    </row>
    <row r="31" spans="2:7" ht="18.75" x14ac:dyDescent="0.25">
      <c r="B31" s="5"/>
      <c r="C31" s="3"/>
      <c r="D31" s="3"/>
      <c r="E31" s="3"/>
      <c r="F31" s="3"/>
      <c r="G31" s="3"/>
    </row>
    <row r="32" spans="2:7" ht="18.75" x14ac:dyDescent="0.25">
      <c r="B32" s="5"/>
      <c r="C32" s="3"/>
      <c r="D32" s="3"/>
      <c r="E32" s="3"/>
      <c r="F32" s="3"/>
      <c r="G32" s="3"/>
    </row>
    <row r="33" spans="2:7" ht="18.75" x14ac:dyDescent="0.25">
      <c r="B33" s="5"/>
      <c r="C33" s="3"/>
      <c r="D33" s="3"/>
      <c r="E33" s="3"/>
      <c r="F33" s="3"/>
      <c r="G33" s="3"/>
    </row>
    <row r="34" spans="2:7" ht="18.75" x14ac:dyDescent="0.25">
      <c r="B34" s="5" t="s">
        <v>85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</row>
    <row r="35" spans="2:7" ht="18.75" x14ac:dyDescent="0.25">
      <c r="B35" s="5" t="s">
        <v>118</v>
      </c>
      <c r="C35" s="3" t="e">
        <f>C27/C34</f>
        <v>#DIV/0!</v>
      </c>
      <c r="D35" s="3" t="e">
        <f t="shared" ref="D35:G35" si="11">D27/D34</f>
        <v>#DIV/0!</v>
      </c>
      <c r="E35" s="3" t="e">
        <f t="shared" si="11"/>
        <v>#DIV/0!</v>
      </c>
      <c r="F35" s="3" t="e">
        <f t="shared" si="11"/>
        <v>#DIV/0!</v>
      </c>
      <c r="G35" s="3" t="e">
        <f t="shared" si="11"/>
        <v>#DIV/0!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ABA85-4FC8-489F-B280-AC425309800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193</v>
      </c>
      <c r="C5" s="11"/>
      <c r="D5" s="11"/>
      <c r="E5" s="11"/>
      <c r="F5" s="11"/>
      <c r="G5" s="11"/>
    </row>
    <row r="6" spans="2:7" ht="18.75" x14ac:dyDescent="0.25">
      <c r="B6" s="12" t="str">
        <f>'Income Statement'!B11</f>
        <v>Cost Of Materials Consumed</v>
      </c>
      <c r="C6" s="13">
        <f>'Income Statement'!C11</f>
        <v>0</v>
      </c>
      <c r="D6" s="13">
        <f>'Income Statement'!D11</f>
        <v>0</v>
      </c>
      <c r="E6" s="13">
        <f>'Income Statement'!E11</f>
        <v>0</v>
      </c>
      <c r="F6" s="13">
        <f>'Income Statement'!F11</f>
        <v>0</v>
      </c>
      <c r="G6" s="13">
        <f>'Income Statement'!G11</f>
        <v>0</v>
      </c>
    </row>
    <row r="7" spans="2:7" ht="18.75" x14ac:dyDescent="0.25">
      <c r="B7" s="12" t="str">
        <f>'Balance Sheet'!B19</f>
        <v>Total Current Liabilities</v>
      </c>
      <c r="C7" s="13">
        <f>'Balance Sheet'!C19</f>
        <v>0.62</v>
      </c>
      <c r="D7" s="13">
        <f>'Balance Sheet'!D19</f>
        <v>0.62</v>
      </c>
      <c r="E7" s="13">
        <f>'Balance Sheet'!E19</f>
        <v>0.8</v>
      </c>
      <c r="F7" s="13">
        <f>'Balance Sheet'!F19</f>
        <v>0.72</v>
      </c>
      <c r="G7" s="13">
        <f>'Balance Sheet'!G19</f>
        <v>2.5700000000000003</v>
      </c>
    </row>
    <row r="8" spans="2:7" ht="18.75" x14ac:dyDescent="0.25">
      <c r="B8" s="14" t="s">
        <v>194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C62D4-7900-40AF-A7F2-EA0FC6E986BF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195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Sheet'!B37</f>
        <v>Trade Receivables</v>
      </c>
      <c r="C7" s="13">
        <f>'Balance Sheet'!C37</f>
        <v>0.02</v>
      </c>
      <c r="D7" s="13">
        <f>'Balance Sheet'!D37</f>
        <v>0.02</v>
      </c>
      <c r="E7" s="13">
        <f>'Balance Sheet'!E37</f>
        <v>0.02</v>
      </c>
      <c r="F7" s="13">
        <f>'Balance Sheet'!F37</f>
        <v>0.02</v>
      </c>
      <c r="G7" s="13">
        <f>'Balance Sheet'!G37</f>
        <v>0.02</v>
      </c>
    </row>
    <row r="8" spans="2:7" ht="18.75" x14ac:dyDescent="0.25">
      <c r="B8" s="14" t="s">
        <v>196</v>
      </c>
      <c r="C8" s="14" t="e">
        <f>ROUND(365/C6*C7, 2)</f>
        <v>#DIV/0!</v>
      </c>
      <c r="D8" s="14" t="e">
        <f t="shared" ref="D8:G8" si="0">ROUND(365/D6*D7,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06416-D3B7-4B84-AD70-374C0D705FAE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197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Sheet'!B36</f>
        <v>Inventories</v>
      </c>
      <c r="C7" s="13">
        <f>'Balance Sheet'!C36</f>
        <v>0</v>
      </c>
      <c r="D7" s="13">
        <f>'Balance Sheet'!D36</f>
        <v>0</v>
      </c>
      <c r="E7" s="13">
        <f>'Balance Sheet'!E36</f>
        <v>0</v>
      </c>
      <c r="F7" s="13">
        <f>'Balance Sheet'!F36</f>
        <v>0</v>
      </c>
      <c r="G7" s="13">
        <f>'Balance Sheet'!G36</f>
        <v>0</v>
      </c>
    </row>
    <row r="8" spans="2:7" ht="18.75" x14ac:dyDescent="0.25">
      <c r="B8" s="12" t="s">
        <v>192</v>
      </c>
      <c r="C8" s="13" t="e">
        <f>ROUND(365/C6*C7, 2)</f>
        <v>#DIV/0!</v>
      </c>
      <c r="D8" s="13" t="e">
        <f t="shared" ref="D8:G8" si="0">ROUND(365/D6*D7, 2)</f>
        <v>#DIV/0!</v>
      </c>
      <c r="E8" s="13" t="e">
        <f t="shared" si="0"/>
        <v>#DIV/0!</v>
      </c>
      <c r="F8" s="13" t="e">
        <f t="shared" si="0"/>
        <v>#DIV/0!</v>
      </c>
      <c r="G8" s="13" t="e">
        <f t="shared" si="0"/>
        <v>#DIV/0!</v>
      </c>
    </row>
    <row r="9" spans="2:7" ht="18.75" x14ac:dyDescent="0.25">
      <c r="B9" s="12" t="str">
        <f>'Income Statement'!B11</f>
        <v>Cost Of Materials Consumed</v>
      </c>
      <c r="C9" s="13">
        <f>'Income Statement'!C11</f>
        <v>0</v>
      </c>
      <c r="D9" s="13">
        <f>'Income Statement'!D11</f>
        <v>0</v>
      </c>
      <c r="E9" s="13">
        <f>'Income Statement'!E11</f>
        <v>0</v>
      </c>
      <c r="F9" s="13">
        <f>'Income Statement'!F11</f>
        <v>0</v>
      </c>
      <c r="G9" s="13">
        <f>'Income Statement'!G11</f>
        <v>0</v>
      </c>
    </row>
    <row r="10" spans="2:7" ht="18.75" x14ac:dyDescent="0.25">
      <c r="B10" s="12" t="str">
        <f>'Balance Sheet'!B19</f>
        <v>Total Current Liabilities</v>
      </c>
      <c r="C10" s="13">
        <f>'Balance Sheet'!C19</f>
        <v>0.62</v>
      </c>
      <c r="D10" s="13">
        <f>'Balance Sheet'!D19</f>
        <v>0.62</v>
      </c>
      <c r="E10" s="13">
        <f>'Balance Sheet'!E19</f>
        <v>0.8</v>
      </c>
      <c r="F10" s="13">
        <f>'Balance Sheet'!F19</f>
        <v>0.72</v>
      </c>
      <c r="G10" s="13">
        <f>'Balance Sheet'!G19</f>
        <v>2.5700000000000003</v>
      </c>
    </row>
    <row r="11" spans="2:7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7" ht="18.75" x14ac:dyDescent="0.25">
      <c r="B12" s="14" t="s">
        <v>198</v>
      </c>
      <c r="C12" s="25" t="e">
        <f>ROUND(C11+C8, 2)</f>
        <v>#DIV/0!</v>
      </c>
      <c r="D12" s="25" t="e">
        <f t="shared" ref="D12:G12" si="2">ROUND(D11+D8, 2)</f>
        <v>#DIV/0!</v>
      </c>
      <c r="E12" s="25" t="e">
        <f t="shared" si="2"/>
        <v>#DIV/0!</v>
      </c>
      <c r="F12" s="25" t="e">
        <f t="shared" si="2"/>
        <v>#DIV/0!</v>
      </c>
      <c r="G12" s="25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52BF0-6AEF-437B-858C-FBAAE8682EE5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199</v>
      </c>
      <c r="C5" s="11"/>
      <c r="D5" s="11"/>
      <c r="E5" s="11"/>
      <c r="F5" s="11"/>
      <c r="G5" s="11"/>
    </row>
    <row r="6" spans="2:7" ht="18.75" x14ac:dyDescent="0.25">
      <c r="B6" s="12" t="str">
        <f>'Income Statement'!B5</f>
        <v>Gross Sales</v>
      </c>
      <c r="C6" s="13">
        <f>'Income Statement'!C5</f>
        <v>0</v>
      </c>
      <c r="D6" s="13">
        <f>'Income Statement'!D5</f>
        <v>0</v>
      </c>
      <c r="E6" s="13">
        <f>'Income Statement'!E5</f>
        <v>0</v>
      </c>
      <c r="F6" s="13">
        <f>'Income Statement'!F5</f>
        <v>0</v>
      </c>
      <c r="G6" s="13">
        <f>'Income Statement'!G5</f>
        <v>0</v>
      </c>
    </row>
    <row r="7" spans="2:7" ht="18.75" x14ac:dyDescent="0.25">
      <c r="B7" s="12" t="str">
        <f>'Balance Sheet'!B36</f>
        <v>Inventories</v>
      </c>
      <c r="C7" s="13">
        <f>'Balance Sheet'!C36</f>
        <v>0</v>
      </c>
      <c r="D7" s="13">
        <f>'Balance Sheet'!D36</f>
        <v>0</v>
      </c>
      <c r="E7" s="13">
        <f>'Balance Sheet'!E36</f>
        <v>0</v>
      </c>
      <c r="F7" s="13">
        <f>'Balance Sheet'!F36</f>
        <v>0</v>
      </c>
      <c r="G7" s="13">
        <f>'Balance Sheet'!G36</f>
        <v>0</v>
      </c>
    </row>
    <row r="8" spans="2:7" ht="18.75" x14ac:dyDescent="0.25">
      <c r="B8" s="12" t="s">
        <v>192</v>
      </c>
      <c r="C8" s="13" t="e">
        <f>ROUND(365/C6*C7, 2)</f>
        <v>#DIV/0!</v>
      </c>
      <c r="D8" s="13" t="e">
        <f t="shared" ref="D8:G8" si="0">ROUND(365/D6*D7, 2)</f>
        <v>#DIV/0!</v>
      </c>
      <c r="E8" s="13" t="e">
        <f t="shared" si="0"/>
        <v>#DIV/0!</v>
      </c>
      <c r="F8" s="13" t="e">
        <f t="shared" si="0"/>
        <v>#DIV/0!</v>
      </c>
      <c r="G8" s="13" t="e">
        <f t="shared" si="0"/>
        <v>#DIV/0!</v>
      </c>
    </row>
    <row r="9" spans="2:7" ht="18.75" x14ac:dyDescent="0.25">
      <c r="B9" s="12" t="str">
        <f>'Income Statement'!B11</f>
        <v>Cost Of Materials Consumed</v>
      </c>
      <c r="C9" s="13">
        <f>'Income Statement'!C11</f>
        <v>0</v>
      </c>
      <c r="D9" s="13">
        <f>'Income Statement'!D11</f>
        <v>0</v>
      </c>
      <c r="E9" s="13">
        <f>'Income Statement'!E11</f>
        <v>0</v>
      </c>
      <c r="F9" s="13">
        <f>'Income Statement'!F11</f>
        <v>0</v>
      </c>
      <c r="G9" s="13">
        <f>'Income Statement'!G11</f>
        <v>0</v>
      </c>
    </row>
    <row r="10" spans="2:7" ht="18.75" x14ac:dyDescent="0.25">
      <c r="B10" s="12" t="str">
        <f>'Balance Sheet'!B19</f>
        <v>Total Current Liabilities</v>
      </c>
      <c r="C10" s="13">
        <f>'Balance Sheet'!C19</f>
        <v>0.62</v>
      </c>
      <c r="D10" s="13">
        <f>'Balance Sheet'!D19</f>
        <v>0.62</v>
      </c>
      <c r="E10" s="13">
        <f>'Balance Sheet'!E19</f>
        <v>0.8</v>
      </c>
      <c r="F10" s="13">
        <f>'Balance Sheet'!F19</f>
        <v>0.72</v>
      </c>
      <c r="G10" s="13">
        <f>'Balance Sheet'!G19</f>
        <v>2.5700000000000003</v>
      </c>
    </row>
    <row r="11" spans="2:7" ht="18.75" x14ac:dyDescent="0.25">
      <c r="B11" s="12" t="s">
        <v>194</v>
      </c>
      <c r="C11" s="13" t="e">
        <f>ROUND(365/C9*C10, 2)</f>
        <v>#DIV/0!</v>
      </c>
      <c r="D11" s="13" t="e">
        <f t="shared" ref="D11:G11" si="1">ROUND(365/D9*D10, 2)</f>
        <v>#DIV/0!</v>
      </c>
      <c r="E11" s="13" t="e">
        <f t="shared" si="1"/>
        <v>#DIV/0!</v>
      </c>
      <c r="F11" s="13" t="e">
        <f t="shared" si="1"/>
        <v>#DIV/0!</v>
      </c>
      <c r="G11" s="13" t="e">
        <f t="shared" si="1"/>
        <v>#DIV/0!</v>
      </c>
    </row>
    <row r="12" spans="2:7" ht="18.75" x14ac:dyDescent="0.25">
      <c r="B12" s="12" t="s">
        <v>200</v>
      </c>
      <c r="C12" s="13" t="e">
        <f>ROUND(C11+C8, 2)</f>
        <v>#DIV/0!</v>
      </c>
      <c r="D12" s="13" t="e">
        <f t="shared" ref="D12:G12" si="2">ROUND(D11+D8, 2)</f>
        <v>#DIV/0!</v>
      </c>
      <c r="E12" s="13" t="e">
        <f t="shared" si="2"/>
        <v>#DIV/0!</v>
      </c>
      <c r="F12" s="13" t="e">
        <f t="shared" si="2"/>
        <v>#DIV/0!</v>
      </c>
      <c r="G12" s="13" t="e">
        <f t="shared" si="2"/>
        <v>#DIV/0!</v>
      </c>
    </row>
    <row r="13" spans="2:7" ht="18.75" x14ac:dyDescent="0.25">
      <c r="B13" s="12" t="str">
        <f>'Income Statement'!B11</f>
        <v>Cost Of Materials Consumed</v>
      </c>
      <c r="C13" s="13">
        <f>'Income Statement'!C11</f>
        <v>0</v>
      </c>
      <c r="D13" s="13">
        <f>'Income Statement'!D11</f>
        <v>0</v>
      </c>
      <c r="E13" s="13">
        <f>'Income Statement'!E11</f>
        <v>0</v>
      </c>
      <c r="F13" s="13">
        <f>'Income Statement'!F11</f>
        <v>0</v>
      </c>
      <c r="G13" s="13">
        <f>'Income Statement'!G11</f>
        <v>0</v>
      </c>
    </row>
    <row r="14" spans="2:7" ht="18.75" x14ac:dyDescent="0.25">
      <c r="B14" s="12" t="str">
        <f>'Balance Sheet'!B19</f>
        <v>Total Current Liabilities</v>
      </c>
      <c r="C14" s="13">
        <f>'Balance Sheet'!C19</f>
        <v>0.62</v>
      </c>
      <c r="D14" s="13">
        <f>'Balance Sheet'!D19</f>
        <v>0.62</v>
      </c>
      <c r="E14" s="13">
        <f>'Balance Sheet'!E19</f>
        <v>0.8</v>
      </c>
      <c r="F14" s="13">
        <f>'Balance Sheet'!F19</f>
        <v>0.72</v>
      </c>
      <c r="G14" s="13">
        <f>'Balance Sheet'!G19</f>
        <v>2.5700000000000003</v>
      </c>
    </row>
    <row r="15" spans="2:7" ht="18.75" x14ac:dyDescent="0.25">
      <c r="B15" s="12" t="s">
        <v>194</v>
      </c>
      <c r="C15" s="13" t="e">
        <f>ROUND(365/C13*C14, 2)</f>
        <v>#DIV/0!</v>
      </c>
      <c r="D15" s="13" t="e">
        <f t="shared" ref="D15:G15" si="3">ROUND(365/D13*D14, 2)</f>
        <v>#DIV/0!</v>
      </c>
      <c r="E15" s="13" t="e">
        <f t="shared" si="3"/>
        <v>#DIV/0!</v>
      </c>
      <c r="F15" s="13" t="e">
        <f t="shared" si="3"/>
        <v>#DIV/0!</v>
      </c>
      <c r="G15" s="13" t="e">
        <f t="shared" si="3"/>
        <v>#DIV/0!</v>
      </c>
    </row>
    <row r="16" spans="2:7" ht="18.75" x14ac:dyDescent="0.25">
      <c r="B16" s="14" t="s">
        <v>201</v>
      </c>
      <c r="C16" s="25" t="e">
        <f>ROUND(C15-C12, 2)</f>
        <v>#DIV/0!</v>
      </c>
      <c r="D16" s="25" t="e">
        <f t="shared" ref="D16:G16" si="4">ROUND(D15-D12, 2)</f>
        <v>#DIV/0!</v>
      </c>
      <c r="E16" s="25" t="e">
        <f t="shared" si="4"/>
        <v>#DIV/0!</v>
      </c>
      <c r="F16" s="25" t="e">
        <f t="shared" si="4"/>
        <v>#DIV/0!</v>
      </c>
      <c r="G16" s="25" t="e">
        <f t="shared" si="4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AEF8EC-805E-4FB8-ADEE-EF5FCCDF54C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8.425781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Sheet'!B9</f>
        <v>Net Worth</v>
      </c>
      <c r="C5" s="13">
        <f>'Balance Sheet'!C9</f>
        <v>53.5</v>
      </c>
      <c r="D5" s="13">
        <f>'Balance Sheet'!D9</f>
        <v>50.64</v>
      </c>
      <c r="E5" s="13">
        <f>'Balance Sheet'!E9</f>
        <v>47.97</v>
      </c>
      <c r="F5" s="13">
        <f>'Balance Sheet'!F9</f>
        <v>44.75</v>
      </c>
      <c r="G5" s="13">
        <f>'Balance Sheet'!G9</f>
        <v>42.09</v>
      </c>
    </row>
    <row r="6" spans="2:7" ht="18.75" x14ac:dyDescent="0.25">
      <c r="B6" s="12" t="str">
        <f>'Balance Sheet'!B21</f>
        <v>Total Liabilities</v>
      </c>
      <c r="C6" s="13">
        <f>'Balance Sheet'!C21</f>
        <v>54.14</v>
      </c>
      <c r="D6" s="13">
        <f>'Balance Sheet'!D21</f>
        <v>51.26</v>
      </c>
      <c r="E6" s="13">
        <f>'Balance Sheet'!E21</f>
        <v>48.769999999999996</v>
      </c>
      <c r="F6" s="13">
        <f>'Balance Sheet'!F21</f>
        <v>45.47</v>
      </c>
      <c r="G6" s="13">
        <f>'Balance Sheet'!G21</f>
        <v>45.06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F0304-E3E1-43B0-960A-BBAAB5752A7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'Income Statement'!B17</f>
        <v>PBDIT</v>
      </c>
      <c r="C5" s="13">
        <f>'Income Statement'!C17</f>
        <v>-2.79</v>
      </c>
      <c r="D5" s="13">
        <f>'Income Statement'!D17</f>
        <v>-2.63</v>
      </c>
      <c r="E5" s="13">
        <f>'Income Statement'!E17</f>
        <v>-2.5500000000000003</v>
      </c>
      <c r="F5" s="13">
        <f>'Income Statement'!F17</f>
        <v>-3.13</v>
      </c>
      <c r="G5" s="13">
        <f>'Income Statement'!G17</f>
        <v>-2.62</v>
      </c>
    </row>
    <row r="6" spans="2:7" ht="18.75" x14ac:dyDescent="0.25">
      <c r="B6" s="12" t="str">
        <f>'Income Statement'!B19</f>
        <v>PBIT</v>
      </c>
      <c r="C6" s="13">
        <f>'Income Statement'!C19</f>
        <v>-3</v>
      </c>
      <c r="D6" s="13">
        <f>'Income Statement'!D19</f>
        <v>-2.88</v>
      </c>
      <c r="E6" s="13">
        <f>'Income Statement'!E19</f>
        <v>-2.6700000000000004</v>
      </c>
      <c r="F6" s="13">
        <f>'Income Statement'!F19</f>
        <v>-3.21</v>
      </c>
      <c r="G6" s="13">
        <f>'Income Statement'!G19</f>
        <v>-2.66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CD23B-D1B9-42B3-BB93-B98EEE49A78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6" width="8.5703125" bestFit="1" customWidth="1"/>
    <col min="7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Sheet'!B39</f>
        <v>Total Current Assets</v>
      </c>
      <c r="C5" s="13">
        <f>'Balance Sheet'!C39</f>
        <v>21.61</v>
      </c>
      <c r="D5" s="13">
        <f>'Balance Sheet'!D39</f>
        <v>19.57</v>
      </c>
      <c r="E5" s="13">
        <f>'Balance Sheet'!E39</f>
        <v>15.960000000000003</v>
      </c>
      <c r="F5" s="13">
        <f>'Balance Sheet'!F39</f>
        <v>11.459999999999997</v>
      </c>
      <c r="G5" s="13">
        <f>'Balance Sheet'!G39</f>
        <v>5.1299999999999972</v>
      </c>
    </row>
    <row r="6" spans="2:7" ht="18.75" x14ac:dyDescent="0.25">
      <c r="B6" s="12" t="str">
        <f>'Balance Sheet'!B19</f>
        <v>Total Current Liabilities</v>
      </c>
      <c r="C6" s="13">
        <f>'Balance Sheet'!C19</f>
        <v>0.62</v>
      </c>
      <c r="D6" s="13">
        <f>'Balance Sheet'!D19</f>
        <v>0.62</v>
      </c>
      <c r="E6" s="13">
        <f>'Balance Sheet'!E19</f>
        <v>0.8</v>
      </c>
      <c r="F6" s="13">
        <f>'Balance Sheet'!F19</f>
        <v>0.72</v>
      </c>
      <c r="G6" s="13">
        <f>'Balance Sheet'!G19</f>
        <v>2.5700000000000003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18D8D-4F5C-48D0-BFF2-850F0251F65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Sheet'!B14</f>
        <v>Long Term Provisions</v>
      </c>
      <c r="C5" s="13">
        <f>'Balance Sheet'!C14</f>
        <v>0</v>
      </c>
      <c r="D5" s="13">
        <f>'Balance Sheet'!D14</f>
        <v>0</v>
      </c>
      <c r="E5" s="13">
        <f>'Balance Sheet'!E14</f>
        <v>0</v>
      </c>
      <c r="F5" s="13">
        <f>'Balance Sheet'!F14</f>
        <v>0</v>
      </c>
      <c r="G5" s="13">
        <f>'Balance Sheet'!G14</f>
        <v>0.27</v>
      </c>
    </row>
    <row r="6" spans="2:7" ht="18.75" x14ac:dyDescent="0.25">
      <c r="B6" s="12" t="str">
        <f>'Balance Sheet'!B15</f>
        <v>Short Term Provisions</v>
      </c>
      <c r="C6" s="13">
        <f>'Balance Sheet'!C15</f>
        <v>0.01</v>
      </c>
      <c r="D6" s="13">
        <f>'Balance Sheet'!D15</f>
        <v>0.01</v>
      </c>
      <c r="E6" s="13">
        <f>'Balance Sheet'!E15</f>
        <v>0.21</v>
      </c>
      <c r="F6" s="13">
        <f>'Balance Sheet'!F15</f>
        <v>0.21</v>
      </c>
      <c r="G6" s="13">
        <f>'Balance Sheet'!G15</f>
        <v>0.53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3205E-D437-4F38-9A7C-9094D128C18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'Income Statement'!B11</f>
        <v>Cost Of Materials Consumed</v>
      </c>
      <c r="C5" s="13">
        <f>'Income Statement'!C11</f>
        <v>0</v>
      </c>
      <c r="D5" s="13">
        <f>'Income Statement'!D11</f>
        <v>0</v>
      </c>
      <c r="E5" s="13">
        <f>'Income Statement'!E11</f>
        <v>0</v>
      </c>
      <c r="F5" s="13">
        <f>'Income Statement'!F11</f>
        <v>0</v>
      </c>
      <c r="G5" s="13">
        <f>'Income Statement'!G11</f>
        <v>0</v>
      </c>
    </row>
    <row r="6" spans="2:7" ht="18.75" x14ac:dyDescent="0.25">
      <c r="B6" s="12" t="str">
        <f>'Income Statement'!B12</f>
        <v>Operating And Direct Expenses</v>
      </c>
      <c r="C6" s="13">
        <f>'Income Statement'!C12</f>
        <v>0</v>
      </c>
      <c r="D6" s="13">
        <f>'Income Statement'!D12</f>
        <v>0</v>
      </c>
      <c r="E6" s="13">
        <f>'Income Statement'!E12</f>
        <v>0</v>
      </c>
      <c r="F6" s="13">
        <f>'Income Statement'!F12</f>
        <v>0</v>
      </c>
      <c r="G6" s="13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214AF-646A-4CF9-BD61-A08B42ACD96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'Income Statement'!B5</f>
        <v>Gross Sales</v>
      </c>
      <c r="C5" s="13">
        <f>'Income Statement'!C5</f>
        <v>0</v>
      </c>
      <c r="D5" s="13">
        <f>'Income Statement'!D5</f>
        <v>0</v>
      </c>
      <c r="E5" s="13">
        <f>'Income Statement'!E5</f>
        <v>0</v>
      </c>
      <c r="F5" s="13">
        <f>'Income Statement'!F5</f>
        <v>0</v>
      </c>
      <c r="G5" s="13">
        <f>'Income Statement'!G5</f>
        <v>0</v>
      </c>
    </row>
    <row r="6" spans="2:7" ht="18.75" x14ac:dyDescent="0.25">
      <c r="B6" s="12" t="str">
        <f>'Income Statement'!B10</f>
        <v>Total Income</v>
      </c>
      <c r="C6" s="13">
        <f>'Income Statement'!C10</f>
        <v>1.1100000000000001</v>
      </c>
      <c r="D6" s="13">
        <f>'Income Statement'!D10</f>
        <v>0.41</v>
      </c>
      <c r="E6" s="13">
        <f>'Income Statement'!E10</f>
        <v>0.14000000000000001</v>
      </c>
      <c r="F6" s="13">
        <f>'Income Statement'!F10</f>
        <v>0.04</v>
      </c>
      <c r="G6" s="13">
        <f>'Income Statement'!G10</f>
        <v>0.08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845E8-94CE-4958-AA20-E6F959B93DCA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9.85546875" bestFit="1" customWidth="1"/>
  </cols>
  <sheetData>
    <row r="3" spans="2:7" ht="18.75" x14ac:dyDescent="0.25">
      <c r="B3" s="7" t="s">
        <v>128</v>
      </c>
      <c r="C3" s="8"/>
      <c r="D3" s="8"/>
      <c r="E3" s="8"/>
      <c r="F3" s="8"/>
      <c r="G3" s="8"/>
    </row>
    <row r="4" spans="2:7" ht="18.75" x14ac:dyDescent="0.25">
      <c r="B4" s="9" t="s">
        <v>119</v>
      </c>
      <c r="C4" s="9">
        <v>2018</v>
      </c>
      <c r="D4" s="9">
        <v>2019</v>
      </c>
      <c r="E4" s="9">
        <v>2020</v>
      </c>
      <c r="F4" s="9">
        <v>2021</v>
      </c>
      <c r="G4" s="9">
        <v>2022</v>
      </c>
    </row>
    <row r="5" spans="2:7" ht="18.75" x14ac:dyDescent="0.25">
      <c r="B5" s="5" t="s">
        <v>5</v>
      </c>
      <c r="C5" s="3">
        <v>9.33</v>
      </c>
      <c r="D5" s="3">
        <v>9.33</v>
      </c>
      <c r="E5" s="3">
        <v>9.33</v>
      </c>
      <c r="F5" s="3">
        <v>9.33</v>
      </c>
      <c r="G5" s="3">
        <v>9.33</v>
      </c>
    </row>
    <row r="6" spans="2:7" ht="18.75" x14ac:dyDescent="0.25">
      <c r="B6" s="5" t="s">
        <v>121</v>
      </c>
      <c r="C6" s="3"/>
      <c r="D6" s="3"/>
      <c r="E6" s="3"/>
      <c r="F6" s="3"/>
      <c r="G6" s="3"/>
    </row>
    <row r="7" spans="2:7" ht="18.75" x14ac:dyDescent="0.25">
      <c r="B7" s="6" t="s">
        <v>6</v>
      </c>
      <c r="C7" s="4">
        <f>C5+C6</f>
        <v>9.33</v>
      </c>
      <c r="D7" s="4">
        <f t="shared" ref="D7:G7" si="0">D5+D6</f>
        <v>9.33</v>
      </c>
      <c r="E7" s="4">
        <f t="shared" si="0"/>
        <v>9.33</v>
      </c>
      <c r="F7" s="4">
        <f t="shared" si="0"/>
        <v>9.33</v>
      </c>
      <c r="G7" s="4">
        <f t="shared" si="0"/>
        <v>9.33</v>
      </c>
    </row>
    <row r="8" spans="2:7" ht="18.75" x14ac:dyDescent="0.25">
      <c r="B8" s="5" t="s">
        <v>7</v>
      </c>
      <c r="C8" s="3">
        <v>44.17</v>
      </c>
      <c r="D8" s="3">
        <f>'Income Statement'!D30+C8</f>
        <v>41.31</v>
      </c>
      <c r="E8" s="3">
        <f>'Income Statement'!E30+D8</f>
        <v>38.64</v>
      </c>
      <c r="F8" s="3">
        <f>'Income Statement'!F30+E8</f>
        <v>35.42</v>
      </c>
      <c r="G8" s="3">
        <f>'Income Statement'!G30+F8</f>
        <v>32.760000000000005</v>
      </c>
    </row>
    <row r="9" spans="2:7" ht="18.75" x14ac:dyDescent="0.25">
      <c r="B9" s="6" t="s">
        <v>122</v>
      </c>
      <c r="C9" s="4">
        <f>C7+C8</f>
        <v>53.5</v>
      </c>
      <c r="D9" s="4">
        <f t="shared" ref="D9:G9" si="1">D7+D8</f>
        <v>50.64</v>
      </c>
      <c r="E9" s="4">
        <f t="shared" si="1"/>
        <v>47.97</v>
      </c>
      <c r="F9" s="4">
        <f t="shared" si="1"/>
        <v>44.75</v>
      </c>
      <c r="G9" s="4">
        <f t="shared" si="1"/>
        <v>42.09</v>
      </c>
    </row>
    <row r="10" spans="2:7" ht="18.75" x14ac:dyDescent="0.25">
      <c r="B10" s="5" t="s">
        <v>12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2:7" ht="18.75" x14ac:dyDescent="0.25">
      <c r="B11" s="5" t="s">
        <v>13</v>
      </c>
      <c r="C11" s="3">
        <v>0.02</v>
      </c>
      <c r="D11" s="3">
        <v>0</v>
      </c>
      <c r="E11" s="3">
        <v>0</v>
      </c>
      <c r="F11" s="3">
        <v>0</v>
      </c>
      <c r="G11" s="3">
        <v>0</v>
      </c>
    </row>
    <row r="12" spans="2:7" ht="18.75" x14ac:dyDescent="0.25">
      <c r="B12" s="5" t="s">
        <v>18</v>
      </c>
      <c r="C12" s="3">
        <v>0</v>
      </c>
      <c r="D12" s="3">
        <v>0</v>
      </c>
      <c r="E12" s="3">
        <v>0</v>
      </c>
      <c r="F12" s="3">
        <v>0</v>
      </c>
      <c r="G12" s="3">
        <v>0.4</v>
      </c>
    </row>
    <row r="13" spans="2:7" ht="18.75" x14ac:dyDescent="0.25">
      <c r="B13" s="6" t="s">
        <v>123</v>
      </c>
      <c r="C13" s="4">
        <f>C10+C11+C12</f>
        <v>0.02</v>
      </c>
      <c r="D13" s="4">
        <f t="shared" ref="D13:G13" si="2">D10+D11+D12</f>
        <v>0</v>
      </c>
      <c r="E13" s="4">
        <f t="shared" si="2"/>
        <v>0</v>
      </c>
      <c r="F13" s="4">
        <f t="shared" si="2"/>
        <v>0</v>
      </c>
      <c r="G13" s="4">
        <f t="shared" si="2"/>
        <v>0.4</v>
      </c>
    </row>
    <row r="14" spans="2:7" ht="18.75" x14ac:dyDescent="0.25">
      <c r="B14" s="5" t="s">
        <v>15</v>
      </c>
      <c r="C14" s="3">
        <v>0</v>
      </c>
      <c r="D14" s="3">
        <v>0</v>
      </c>
      <c r="E14" s="3">
        <v>0</v>
      </c>
      <c r="F14" s="3">
        <v>0</v>
      </c>
      <c r="G14" s="3">
        <v>0.27</v>
      </c>
    </row>
    <row r="15" spans="2:7" ht="18.75" x14ac:dyDescent="0.25">
      <c r="B15" s="5" t="s">
        <v>21</v>
      </c>
      <c r="C15" s="3">
        <v>0.01</v>
      </c>
      <c r="D15" s="3">
        <v>0.01</v>
      </c>
      <c r="E15" s="3">
        <v>0.21</v>
      </c>
      <c r="F15" s="3">
        <v>0.21</v>
      </c>
      <c r="G15" s="3">
        <v>0.53</v>
      </c>
    </row>
    <row r="16" spans="2:7" ht="18.75" x14ac:dyDescent="0.25">
      <c r="B16" s="5" t="s">
        <v>14</v>
      </c>
      <c r="C16" s="3">
        <v>0.28999999999999998</v>
      </c>
      <c r="D16" s="3">
        <v>0.37</v>
      </c>
      <c r="E16" s="3">
        <v>0.25</v>
      </c>
      <c r="F16" s="3">
        <v>0.3</v>
      </c>
      <c r="G16" s="3">
        <v>0</v>
      </c>
    </row>
    <row r="17" spans="2:7" ht="18.75" x14ac:dyDescent="0.25">
      <c r="B17" s="5" t="s">
        <v>19</v>
      </c>
      <c r="C17" s="3">
        <v>0.15</v>
      </c>
      <c r="D17" s="3">
        <v>0.09</v>
      </c>
      <c r="E17" s="3">
        <v>0</v>
      </c>
      <c r="F17" s="3">
        <v>0</v>
      </c>
      <c r="G17" s="3">
        <v>0</v>
      </c>
    </row>
    <row r="18" spans="2:7" ht="18.75" x14ac:dyDescent="0.25">
      <c r="B18" s="5" t="s">
        <v>20</v>
      </c>
      <c r="C18" s="3">
        <v>0.17</v>
      </c>
      <c r="D18" s="3">
        <v>0.15</v>
      </c>
      <c r="E18" s="3">
        <v>0.34</v>
      </c>
      <c r="F18" s="3">
        <v>0.21</v>
      </c>
      <c r="G18" s="3">
        <v>1.77</v>
      </c>
    </row>
    <row r="19" spans="2:7" ht="18.75" x14ac:dyDescent="0.25">
      <c r="B19" s="6" t="s">
        <v>22</v>
      </c>
      <c r="C19" s="4">
        <f>C14+C15+C16+C17+C18</f>
        <v>0.62</v>
      </c>
      <c r="D19" s="4">
        <f t="shared" ref="D19:G19" si="3">D14+D15+D16+D17+D18</f>
        <v>0.62</v>
      </c>
      <c r="E19" s="4">
        <f t="shared" si="3"/>
        <v>0.8</v>
      </c>
      <c r="F19" s="4">
        <f t="shared" si="3"/>
        <v>0.72</v>
      </c>
      <c r="G19" s="4">
        <f t="shared" si="3"/>
        <v>2.5700000000000003</v>
      </c>
    </row>
    <row r="20" spans="2:7" ht="18.75" x14ac:dyDescent="0.25">
      <c r="B20" s="5" t="s">
        <v>10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</row>
    <row r="21" spans="2:7" ht="18.75" x14ac:dyDescent="0.25">
      <c r="B21" s="6" t="s">
        <v>124</v>
      </c>
      <c r="C21" s="4">
        <f>C9+C13+C19+C20</f>
        <v>54.14</v>
      </c>
      <c r="D21" s="4">
        <f t="shared" ref="D21:G21" si="4">D9+D13+D19+D20</f>
        <v>51.26</v>
      </c>
      <c r="E21" s="4">
        <f t="shared" si="4"/>
        <v>48.769999999999996</v>
      </c>
      <c r="F21" s="4">
        <f t="shared" si="4"/>
        <v>45.47</v>
      </c>
      <c r="G21" s="4">
        <f t="shared" si="4"/>
        <v>45.06</v>
      </c>
    </row>
    <row r="22" spans="2:7" ht="18.75" x14ac:dyDescent="0.25">
      <c r="B22" s="5"/>
      <c r="C22" s="3"/>
      <c r="D22" s="3"/>
      <c r="E22" s="3"/>
      <c r="F22" s="3"/>
      <c r="G22" s="3"/>
    </row>
    <row r="23" spans="2:7" ht="18.75" x14ac:dyDescent="0.25">
      <c r="B23" s="5" t="s">
        <v>26</v>
      </c>
      <c r="C23" s="3">
        <v>0.27</v>
      </c>
      <c r="D23" s="3">
        <v>0.2</v>
      </c>
      <c r="E23" s="3">
        <v>0.16</v>
      </c>
      <c r="F23" s="3">
        <v>0.12</v>
      </c>
      <c r="G23" s="3">
        <v>40.42</v>
      </c>
    </row>
    <row r="24" spans="2:7" ht="18.75" x14ac:dyDescent="0.25">
      <c r="B24" s="5" t="s">
        <v>27</v>
      </c>
      <c r="C24" s="3">
        <v>0.3</v>
      </c>
      <c r="D24" s="3">
        <v>0.12</v>
      </c>
      <c r="E24" s="3">
        <v>0.04</v>
      </c>
      <c r="F24" s="3">
        <v>0</v>
      </c>
      <c r="G24" s="3">
        <v>0</v>
      </c>
    </row>
    <row r="25" spans="2:7" ht="18.75" x14ac:dyDescent="0.25">
      <c r="B25" s="5" t="s">
        <v>125</v>
      </c>
      <c r="C25" s="3"/>
      <c r="D25" s="3">
        <f>'Income Statement'!D18</f>
        <v>0.25</v>
      </c>
      <c r="E25" s="3">
        <f>'Income Statement'!E18+D25</f>
        <v>0.37</v>
      </c>
      <c r="F25" s="3">
        <f>'Income Statement'!F18+E25</f>
        <v>0.45</v>
      </c>
      <c r="G25" s="3">
        <f>'Income Statement'!G18+F25</f>
        <v>0.49</v>
      </c>
    </row>
    <row r="26" spans="2:7" ht="18.75" x14ac:dyDescent="0.25">
      <c r="B26" s="6" t="s">
        <v>126</v>
      </c>
      <c r="C26" s="4">
        <f>C23+C24-C25</f>
        <v>0.57000000000000006</v>
      </c>
      <c r="D26" s="4">
        <f t="shared" ref="D26:G26" si="5">D23+D24-D25</f>
        <v>7.0000000000000007E-2</v>
      </c>
      <c r="E26" s="4">
        <f t="shared" si="5"/>
        <v>-0.16999999999999998</v>
      </c>
      <c r="F26" s="4">
        <f t="shared" si="5"/>
        <v>-0.33</v>
      </c>
      <c r="G26" s="4">
        <f t="shared" si="5"/>
        <v>39.93</v>
      </c>
    </row>
    <row r="27" spans="2:7" ht="18.75" x14ac:dyDescent="0.25">
      <c r="B27" s="5" t="s">
        <v>30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</row>
    <row r="28" spans="2:7" ht="18.75" x14ac:dyDescent="0.25">
      <c r="B28" s="5" t="s">
        <v>36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</row>
    <row r="29" spans="2:7" ht="18.75" x14ac:dyDescent="0.25">
      <c r="B29" s="5" t="s">
        <v>28</v>
      </c>
      <c r="C29" s="3">
        <v>31.96</v>
      </c>
      <c r="D29" s="3">
        <v>31.62</v>
      </c>
      <c r="E29" s="3">
        <v>32.979999999999997</v>
      </c>
      <c r="F29" s="3">
        <v>34.340000000000003</v>
      </c>
      <c r="G29" s="3">
        <v>0</v>
      </c>
    </row>
    <row r="30" spans="2:7" ht="18.75" x14ac:dyDescent="0.25">
      <c r="B30" s="6" t="s">
        <v>127</v>
      </c>
      <c r="C30" s="4">
        <f>C26+C27+C28+C29</f>
        <v>32.53</v>
      </c>
      <c r="D30" s="4">
        <f t="shared" ref="D30:G30" si="6">D26+D27+D28+D29</f>
        <v>31.69</v>
      </c>
      <c r="E30" s="4">
        <f t="shared" si="6"/>
        <v>32.809999999999995</v>
      </c>
      <c r="F30" s="4">
        <f t="shared" si="6"/>
        <v>34.010000000000005</v>
      </c>
      <c r="G30" s="4">
        <f t="shared" si="6"/>
        <v>39.93</v>
      </c>
    </row>
    <row r="31" spans="2:7" ht="18.75" x14ac:dyDescent="0.25">
      <c r="B31" s="5" t="s">
        <v>31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</row>
    <row r="32" spans="2:7" ht="18.75" x14ac:dyDescent="0.25">
      <c r="B32" s="5" t="s">
        <v>32</v>
      </c>
      <c r="C32" s="3">
        <v>0.78</v>
      </c>
      <c r="D32" s="3">
        <v>0.77</v>
      </c>
      <c r="E32" s="3">
        <v>0.27</v>
      </c>
      <c r="F32" s="3">
        <v>0.32</v>
      </c>
      <c r="G32" s="3">
        <v>0.12</v>
      </c>
    </row>
    <row r="33" spans="2:7" ht="18.75" x14ac:dyDescent="0.25">
      <c r="B33" s="5" t="s">
        <v>33</v>
      </c>
      <c r="C33" s="3">
        <v>0</v>
      </c>
      <c r="D33" s="3">
        <v>6.82</v>
      </c>
      <c r="E33" s="3">
        <v>6.82</v>
      </c>
      <c r="F33" s="3">
        <v>0.68</v>
      </c>
      <c r="G33" s="3">
        <v>0.68</v>
      </c>
    </row>
    <row r="34" spans="2:7" ht="18.75" x14ac:dyDescent="0.25">
      <c r="B34" s="5" t="s">
        <v>40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</row>
    <row r="35" spans="2:7" ht="18.75" x14ac:dyDescent="0.25">
      <c r="B35" s="5" t="s">
        <v>41</v>
      </c>
      <c r="C35" s="3">
        <v>3.91</v>
      </c>
      <c r="D35" s="3">
        <v>4.0999999999999996</v>
      </c>
      <c r="E35" s="3">
        <v>4.16</v>
      </c>
      <c r="F35" s="3">
        <v>3.57</v>
      </c>
      <c r="G35" s="3">
        <v>3.69</v>
      </c>
    </row>
    <row r="36" spans="2:7" ht="18.75" x14ac:dyDescent="0.25">
      <c r="B36" s="5" t="s">
        <v>37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</row>
    <row r="37" spans="2:7" ht="18.75" x14ac:dyDescent="0.25">
      <c r="B37" s="5" t="s">
        <v>38</v>
      </c>
      <c r="C37" s="3">
        <v>0.02</v>
      </c>
      <c r="D37" s="3">
        <v>0.02</v>
      </c>
      <c r="E37" s="3">
        <v>0.02</v>
      </c>
      <c r="F37" s="3">
        <v>0.02</v>
      </c>
      <c r="G37" s="3">
        <v>0.02</v>
      </c>
    </row>
    <row r="38" spans="2:7" ht="18.75" x14ac:dyDescent="0.25">
      <c r="B38" s="5" t="s">
        <v>39</v>
      </c>
      <c r="C38" s="3">
        <v>16.899999999999999</v>
      </c>
      <c r="D38" s="3">
        <f>'CashFlow Statement'!D48+C38</f>
        <v>7.8599999999999994</v>
      </c>
      <c r="E38" s="3">
        <f>'CashFlow Statement'!E48+D38</f>
        <v>4.6900000000000031</v>
      </c>
      <c r="F38" s="3">
        <f>'CashFlow Statement'!F48+E38</f>
        <v>6.8699999999999983</v>
      </c>
      <c r="G38" s="3">
        <f>'CashFlow Statement'!G48+F38</f>
        <v>0.61999999999999744</v>
      </c>
    </row>
    <row r="39" spans="2:7" ht="18.75" x14ac:dyDescent="0.25">
      <c r="B39" s="6" t="s">
        <v>42</v>
      </c>
      <c r="C39" s="4">
        <f>C31+C32+C33+C34+C35+C36+C37+C38</f>
        <v>21.61</v>
      </c>
      <c r="D39" s="4">
        <f t="shared" ref="D39:G39" si="7">D31+D32+D33+D34+D35+D36+D37+D38</f>
        <v>19.57</v>
      </c>
      <c r="E39" s="4">
        <f t="shared" si="7"/>
        <v>15.960000000000003</v>
      </c>
      <c r="F39" s="4">
        <f t="shared" si="7"/>
        <v>11.459999999999997</v>
      </c>
      <c r="G39" s="4">
        <f t="shared" si="7"/>
        <v>5.1299999999999972</v>
      </c>
    </row>
    <row r="40" spans="2:7" ht="18.75" x14ac:dyDescent="0.25">
      <c r="B40" s="6" t="s">
        <v>43</v>
      </c>
      <c r="C40" s="4">
        <f>C30+C39</f>
        <v>54.14</v>
      </c>
      <c r="D40" s="4">
        <f t="shared" ref="D40:G40" si="8">D30+D39</f>
        <v>51.260000000000005</v>
      </c>
      <c r="E40" s="4">
        <f t="shared" si="8"/>
        <v>48.769999999999996</v>
      </c>
      <c r="F40" s="4">
        <f t="shared" si="8"/>
        <v>45.47</v>
      </c>
      <c r="G40" s="4">
        <f t="shared" si="8"/>
        <v>45.059999999999995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732C40-8F7D-4B85-9B48-E06ACB0A60B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8.425781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Sheet'!B21</f>
        <v>Total Liabilities</v>
      </c>
      <c r="C5" s="13">
        <f>'Balance Sheet'!C21</f>
        <v>54.14</v>
      </c>
      <c r="D5" s="13">
        <f>'Balance Sheet'!D21</f>
        <v>51.26</v>
      </c>
      <c r="E5" s="13">
        <f>'Balance Sheet'!E21</f>
        <v>48.769999999999996</v>
      </c>
      <c r="F5" s="13">
        <f>'Balance Sheet'!F21</f>
        <v>45.47</v>
      </c>
      <c r="G5" s="13">
        <f>'Balance Sheet'!G21</f>
        <v>45.06</v>
      </c>
    </row>
    <row r="6" spans="2:7" ht="18.75" x14ac:dyDescent="0.25">
      <c r="B6" s="12" t="str">
        <f>'Balance Sheet'!B13</f>
        <v>Total Debt</v>
      </c>
      <c r="C6" s="13">
        <f>'Balance Sheet'!C13</f>
        <v>0.02</v>
      </c>
      <c r="D6" s="13">
        <f>'Balance Sheet'!D13</f>
        <v>0</v>
      </c>
      <c r="E6" s="13">
        <f>'Balance Sheet'!E13</f>
        <v>0</v>
      </c>
      <c r="F6" s="13">
        <f>'Balance Sheet'!F13</f>
        <v>0</v>
      </c>
      <c r="G6" s="13">
        <f>'Balance Sheet'!G13</f>
        <v>0.4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FF6F78-0DF8-4DB4-A454-4D948F7F596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8.425781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Sheet'!B21</f>
        <v>Total Liabilities</v>
      </c>
      <c r="C5" s="13">
        <f>'Balance Sheet'!C21</f>
        <v>54.14</v>
      </c>
      <c r="D5" s="13">
        <f>'Balance Sheet'!D21</f>
        <v>51.26</v>
      </c>
      <c r="E5" s="13">
        <f>'Balance Sheet'!E21</f>
        <v>48.769999999999996</v>
      </c>
      <c r="F5" s="13">
        <f>'Balance Sheet'!F21</f>
        <v>45.47</v>
      </c>
      <c r="G5" s="13">
        <f>'Balance Sheet'!G21</f>
        <v>45.06</v>
      </c>
    </row>
    <row r="6" spans="2:7" ht="18.75" x14ac:dyDescent="0.25">
      <c r="B6" s="12" t="str">
        <f>'Balance Sheet'!B19</f>
        <v>Total Current Liabilities</v>
      </c>
      <c r="C6" s="13">
        <f>'Balance Sheet'!C19</f>
        <v>0.62</v>
      </c>
      <c r="D6" s="13">
        <f>'Balance Sheet'!D19</f>
        <v>0.62</v>
      </c>
      <c r="E6" s="13">
        <f>'Balance Sheet'!E19</f>
        <v>0.8</v>
      </c>
      <c r="F6" s="13">
        <f>'Balance Sheet'!F19</f>
        <v>0.72</v>
      </c>
      <c r="G6" s="13">
        <f>'Balance Sheet'!G19</f>
        <v>2.5700000000000003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45FE5-B472-47B7-808A-173B2A2E57C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8.425781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Sheet'!B40</f>
        <v>Total Assets</v>
      </c>
      <c r="C5" s="13">
        <f>'Balance Sheet'!C40</f>
        <v>54.14</v>
      </c>
      <c r="D5" s="13">
        <f>'Balance Sheet'!D40</f>
        <v>51.260000000000005</v>
      </c>
      <c r="E5" s="13">
        <f>'Balance Sheet'!E40</f>
        <v>48.769999999999996</v>
      </c>
      <c r="F5" s="13">
        <f>'Balance Sheet'!F40</f>
        <v>45.47</v>
      </c>
      <c r="G5" s="13">
        <f>'Balance Sheet'!G40</f>
        <v>45.059999999999995</v>
      </c>
    </row>
    <row r="6" spans="2:7" ht="18.75" x14ac:dyDescent="0.25">
      <c r="B6" s="12" t="str">
        <f>'Balance Sheet'!B30</f>
        <v>Total Non Current Assets</v>
      </c>
      <c r="C6" s="13">
        <f>'Balance Sheet'!C30</f>
        <v>32.53</v>
      </c>
      <c r="D6" s="13">
        <f>'Balance Sheet'!D30</f>
        <v>31.69</v>
      </c>
      <c r="E6" s="13">
        <f>'Balance Sheet'!E30</f>
        <v>32.809999999999995</v>
      </c>
      <c r="F6" s="13">
        <f>'Balance Sheet'!F30</f>
        <v>34.010000000000005</v>
      </c>
      <c r="G6" s="13">
        <f>'Balance Sheet'!G30</f>
        <v>39.93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D1BA8-1945-48CF-8759-8299C753905B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8.425781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'Balance Sheet'!B40</f>
        <v>Total Assets</v>
      </c>
      <c r="C5" s="13">
        <f>'Balance Sheet'!C40</f>
        <v>54.14</v>
      </c>
      <c r="D5" s="13">
        <f>'Balance Sheet'!D40</f>
        <v>51.260000000000005</v>
      </c>
      <c r="E5" s="13">
        <f>'Balance Sheet'!E40</f>
        <v>48.769999999999996</v>
      </c>
      <c r="F5" s="13">
        <f>'Balance Sheet'!F40</f>
        <v>45.47</v>
      </c>
      <c r="G5" s="13">
        <f>'Balance Sheet'!G40</f>
        <v>45.059999999999995</v>
      </c>
    </row>
    <row r="6" spans="2:7" ht="18.75" x14ac:dyDescent="0.25">
      <c r="B6" s="12" t="str">
        <f>'Balance Sheet'!B39</f>
        <v>Total Current Assets</v>
      </c>
      <c r="C6" s="13">
        <f>'Balance Sheet'!C39</f>
        <v>21.61</v>
      </c>
      <c r="D6" s="13">
        <f>'Balance Sheet'!D39</f>
        <v>19.57</v>
      </c>
      <c r="E6" s="13">
        <f>'Balance Sheet'!E39</f>
        <v>15.960000000000003</v>
      </c>
      <c r="F6" s="13">
        <f>'Balance Sheet'!F39</f>
        <v>11.459999999999997</v>
      </c>
      <c r="G6" s="13">
        <f>'Balance Sheet'!G39</f>
        <v>5.1299999999999972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06FA4-42EC-4452-9607-E2EF9FFE859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'Income Statement'!B15</f>
        <v>Total Expenditure</v>
      </c>
      <c r="C5" s="13">
        <f>'Income Statement'!C15</f>
        <v>3.9</v>
      </c>
      <c r="D5" s="13">
        <f>'Income Statement'!D15</f>
        <v>3.04</v>
      </c>
      <c r="E5" s="13">
        <f>'Income Statement'!E15</f>
        <v>2.6900000000000004</v>
      </c>
      <c r="F5" s="13">
        <f>'Income Statement'!F15</f>
        <v>3.17</v>
      </c>
      <c r="G5" s="13">
        <f>'Income Statement'!G15</f>
        <v>2.7</v>
      </c>
    </row>
    <row r="6" spans="2:7" ht="18.75" x14ac:dyDescent="0.25">
      <c r="B6" s="12" t="str">
        <f>'Income Statement'!B10</f>
        <v>Total Income</v>
      </c>
      <c r="C6" s="13">
        <f>'Income Statement'!C10</f>
        <v>1.1100000000000001</v>
      </c>
      <c r="D6" s="13">
        <f>'Income Statement'!D10</f>
        <v>0.41</v>
      </c>
      <c r="E6" s="13">
        <f>'Income Statement'!E10</f>
        <v>0.14000000000000001</v>
      </c>
      <c r="F6" s="13">
        <f>'Income Statement'!F10</f>
        <v>0.04</v>
      </c>
      <c r="G6" s="13">
        <f>'Income Statement'!G10</f>
        <v>0.08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B8114-5090-44FA-B07F-85CF6D341B61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8.140625" bestFit="1" customWidth="1"/>
  </cols>
  <sheetData>
    <row r="4" spans="2:7" ht="18.75" x14ac:dyDescent="0.25">
      <c r="B4" s="10" t="s">
        <v>202</v>
      </c>
      <c r="C4" s="10">
        <f>'Balance Sheet'!C4</f>
        <v>2018</v>
      </c>
      <c r="D4" s="10">
        <f>'Balance Sheet'!D4</f>
        <v>2019</v>
      </c>
      <c r="E4" s="10">
        <f>'Balance Sheet'!E4</f>
        <v>2020</v>
      </c>
      <c r="F4" s="10">
        <f>'Balance Sheet'!F4</f>
        <v>2021</v>
      </c>
      <c r="G4" s="10">
        <f>'Balance Sheet'!G4</f>
        <v>2022</v>
      </c>
    </row>
    <row r="5" spans="2:7" ht="18.75" x14ac:dyDescent="0.25">
      <c r="B5" s="12" t="str">
        <f>'Income Statement'!B30</f>
        <v>Amount C\F to Balance Sheet</v>
      </c>
      <c r="C5" s="13">
        <f>'Income Statement'!C30</f>
        <v>-2.98</v>
      </c>
      <c r="D5" s="13">
        <f>'Income Statement'!D30</f>
        <v>-2.86</v>
      </c>
      <c r="E5" s="13">
        <f>'Income Statement'!E30</f>
        <v>-2.6700000000000004</v>
      </c>
      <c r="F5" s="13">
        <f>'Income Statement'!F30</f>
        <v>-3.2199999999999998</v>
      </c>
      <c r="G5" s="13">
        <f>'Income Statement'!G30</f>
        <v>-2.66</v>
      </c>
    </row>
    <row r="6" spans="2:7" ht="18.75" x14ac:dyDescent="0.25">
      <c r="B6" s="12" t="str">
        <f>'Income Statement'!B27</f>
        <v>Reported Net Profit(PAT)</v>
      </c>
      <c r="C6" s="13">
        <f>'Income Statement'!C27</f>
        <v>-2.98</v>
      </c>
      <c r="D6" s="13">
        <f>'Income Statement'!D27</f>
        <v>-2.86</v>
      </c>
      <c r="E6" s="13">
        <f>'Income Statement'!E27</f>
        <v>-2.6700000000000004</v>
      </c>
      <c r="F6" s="13">
        <f>'Income Statement'!F27</f>
        <v>-3.2199999999999998</v>
      </c>
      <c r="G6" s="13">
        <f>'Income Statement'!G27</f>
        <v>-2.66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520C3-2B64-4002-80C0-2AFA2F60A304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1" bestFit="1" customWidth="1"/>
    <col min="5" max="7" width="9.28515625" bestFit="1" customWidth="1"/>
  </cols>
  <sheetData>
    <row r="3" spans="2:7" ht="18.75" x14ac:dyDescent="0.25">
      <c r="B3" s="7" t="s">
        <v>143</v>
      </c>
      <c r="C3" s="8"/>
      <c r="D3" s="8"/>
      <c r="E3" s="8"/>
      <c r="F3" s="8"/>
      <c r="G3" s="8"/>
    </row>
    <row r="4" spans="2:7" ht="18.75" x14ac:dyDescent="0.25">
      <c r="B4" s="9" t="s">
        <v>119</v>
      </c>
      <c r="C4" s="9">
        <v>2018</v>
      </c>
      <c r="D4" s="9">
        <v>2019</v>
      </c>
      <c r="E4" s="9">
        <v>2020</v>
      </c>
      <c r="F4" s="9">
        <v>2021</v>
      </c>
      <c r="G4" s="9">
        <v>2022</v>
      </c>
    </row>
    <row r="5" spans="2:7" ht="18.75" x14ac:dyDescent="0.25">
      <c r="B5" s="5" t="s">
        <v>129</v>
      </c>
      <c r="C5" s="3"/>
      <c r="D5" s="3">
        <f>'Income Statement'!D25</f>
        <v>-2.88</v>
      </c>
      <c r="E5" s="3">
        <f>'Income Statement'!E25</f>
        <v>-2.6700000000000004</v>
      </c>
      <c r="F5" s="3">
        <f>'Income Statement'!F25</f>
        <v>-3.2199999999999998</v>
      </c>
      <c r="G5" s="3">
        <f>'Income Statement'!G25</f>
        <v>-2.66</v>
      </c>
    </row>
    <row r="6" spans="2:7" ht="18.75" x14ac:dyDescent="0.25">
      <c r="B6" s="5" t="s">
        <v>130</v>
      </c>
      <c r="C6" s="3"/>
      <c r="D6" s="3"/>
      <c r="E6" s="3"/>
      <c r="F6" s="3"/>
      <c r="G6" s="3"/>
    </row>
    <row r="7" spans="2:7" ht="18.75" x14ac:dyDescent="0.25">
      <c r="B7" s="5" t="s">
        <v>125</v>
      </c>
      <c r="C7" s="3"/>
      <c r="D7" s="3">
        <f>'Income Statement'!D18</f>
        <v>0.25</v>
      </c>
      <c r="E7" s="3">
        <f>'Income Statement'!E18</f>
        <v>0.12</v>
      </c>
      <c r="F7" s="3">
        <f>'Income Statement'!F18</f>
        <v>0.08</v>
      </c>
      <c r="G7" s="3">
        <f>'Income Statement'!G18</f>
        <v>0.04</v>
      </c>
    </row>
    <row r="8" spans="2:7" ht="18.75" x14ac:dyDescent="0.25">
      <c r="B8" s="5" t="s">
        <v>131</v>
      </c>
      <c r="C8" s="3"/>
      <c r="D8" s="3">
        <f>'Income Statement'!D20</f>
        <v>0</v>
      </c>
      <c r="E8" s="3">
        <f>'Income Statement'!E20</f>
        <v>0</v>
      </c>
      <c r="F8" s="3">
        <f>'Income Statement'!F20</f>
        <v>0.01</v>
      </c>
      <c r="G8" s="3">
        <f>'Income Statement'!G20</f>
        <v>0</v>
      </c>
    </row>
    <row r="9" spans="2:7" ht="18.75" x14ac:dyDescent="0.25">
      <c r="B9" s="5" t="s">
        <v>59</v>
      </c>
      <c r="C9" s="3"/>
      <c r="D9" s="3">
        <f>'Income Statement'!D8</f>
        <v>0.41</v>
      </c>
      <c r="E9" s="3">
        <f>'Income Statement'!E8</f>
        <v>0.14000000000000001</v>
      </c>
      <c r="F9" s="3">
        <f>'Income Statement'!F8</f>
        <v>0.04</v>
      </c>
      <c r="G9" s="3">
        <f>'Income Statement'!G8</f>
        <v>0.08</v>
      </c>
    </row>
    <row r="10" spans="2:7" ht="18.75" x14ac:dyDescent="0.25">
      <c r="B10" s="6" t="s">
        <v>132</v>
      </c>
      <c r="C10" s="4"/>
      <c r="D10" s="4">
        <f>D7+D8-D9</f>
        <v>-0.15999999999999998</v>
      </c>
      <c r="E10" s="4">
        <f t="shared" ref="E10:G10" si="0">E7+E8-E9</f>
        <v>-2.0000000000000018E-2</v>
      </c>
      <c r="F10" s="4">
        <f t="shared" si="0"/>
        <v>4.9999999999999996E-2</v>
      </c>
      <c r="G10" s="4">
        <f t="shared" si="0"/>
        <v>-0.04</v>
      </c>
    </row>
    <row r="11" spans="2:7" ht="18.75" x14ac:dyDescent="0.25">
      <c r="B11" s="5" t="s">
        <v>133</v>
      </c>
      <c r="C11" s="3"/>
      <c r="D11" s="3"/>
      <c r="E11" s="3"/>
      <c r="F11" s="3"/>
      <c r="G11" s="3"/>
    </row>
    <row r="12" spans="2:7" ht="18.75" x14ac:dyDescent="0.25">
      <c r="B12" s="5" t="str">
        <f>'Balance Sheet'!B31</f>
        <v>Deferred Tax Assets [Net]</v>
      </c>
      <c r="C12" s="3"/>
      <c r="D12" s="3">
        <f>'Balance Sheet'!C31-'Balance Sheet'!D31</f>
        <v>0</v>
      </c>
      <c r="E12" s="3">
        <f>'Balance Sheet'!D31-'Balance Sheet'!E31</f>
        <v>0</v>
      </c>
      <c r="F12" s="3">
        <f>'Balance Sheet'!E31-'Balance Sheet'!F31</f>
        <v>0</v>
      </c>
      <c r="G12" s="3">
        <f>'Balance Sheet'!F31-'Balance Sheet'!G31</f>
        <v>0</v>
      </c>
    </row>
    <row r="13" spans="2:7" ht="18.75" x14ac:dyDescent="0.25">
      <c r="B13" s="5" t="str">
        <f>'Balance Sheet'!B32</f>
        <v>Long Term Loans And Advances</v>
      </c>
      <c r="C13" s="3"/>
      <c r="D13" s="3">
        <f>'Balance Sheet'!C32-'Balance Sheet'!D32</f>
        <v>1.0000000000000009E-2</v>
      </c>
      <c r="E13" s="3">
        <f>'Balance Sheet'!D32-'Balance Sheet'!E32</f>
        <v>0.5</v>
      </c>
      <c r="F13" s="3">
        <f>'Balance Sheet'!E32-'Balance Sheet'!F32</f>
        <v>-4.9999999999999989E-2</v>
      </c>
      <c r="G13" s="3">
        <f>'Balance Sheet'!F32-'Balance Sheet'!G32</f>
        <v>0.2</v>
      </c>
    </row>
    <row r="14" spans="2:7" ht="18.75" x14ac:dyDescent="0.25">
      <c r="B14" s="5" t="str">
        <f>'Balance Sheet'!B33</f>
        <v>Other Non-Current Assets</v>
      </c>
      <c r="C14" s="3"/>
      <c r="D14" s="3">
        <f>'Balance Sheet'!C33-'Balance Sheet'!D33</f>
        <v>-6.82</v>
      </c>
      <c r="E14" s="3">
        <f>'Balance Sheet'!D33-'Balance Sheet'!E33</f>
        <v>0</v>
      </c>
      <c r="F14" s="3">
        <f>'Balance Sheet'!E33-'Balance Sheet'!F33</f>
        <v>6.1400000000000006</v>
      </c>
      <c r="G14" s="3">
        <f>'Balance Sheet'!F33-'Balance Sheet'!G33</f>
        <v>0</v>
      </c>
    </row>
    <row r="15" spans="2:7" ht="18.75" x14ac:dyDescent="0.25">
      <c r="B15" s="5" t="str">
        <f>'Balance Sheet'!B34</f>
        <v>Short Term Loans And Advances</v>
      </c>
      <c r="C15" s="3"/>
      <c r="D15" s="3">
        <f>'Balance Sheet'!C34-'Balance Sheet'!D34</f>
        <v>0</v>
      </c>
      <c r="E15" s="3">
        <f>'Balance Sheet'!D34-'Balance Sheet'!E34</f>
        <v>0</v>
      </c>
      <c r="F15" s="3">
        <f>'Balance Sheet'!E34-'Balance Sheet'!F34</f>
        <v>0</v>
      </c>
      <c r="G15" s="3">
        <f>'Balance Sheet'!F34-'Balance Sheet'!G34</f>
        <v>0</v>
      </c>
    </row>
    <row r="16" spans="2:7" ht="18.75" x14ac:dyDescent="0.25">
      <c r="B16" s="5" t="str">
        <f>'Balance Sheet'!B35</f>
        <v>OtherCurrentAssets</v>
      </c>
      <c r="C16" s="3"/>
      <c r="D16" s="3">
        <f>'Balance Sheet'!C35-'Balance Sheet'!D35</f>
        <v>-0.1899999999999995</v>
      </c>
      <c r="E16" s="3">
        <f>'Balance Sheet'!D35-'Balance Sheet'!E35</f>
        <v>-6.0000000000000497E-2</v>
      </c>
      <c r="F16" s="3">
        <f>'Balance Sheet'!E35-'Balance Sheet'!F35</f>
        <v>0.5900000000000003</v>
      </c>
      <c r="G16" s="3">
        <f>'Balance Sheet'!F35-'Balance Sheet'!G35</f>
        <v>-0.12000000000000011</v>
      </c>
    </row>
    <row r="17" spans="2:7" ht="18.75" x14ac:dyDescent="0.25">
      <c r="B17" s="5" t="str">
        <f>'Balance Sheet'!B36</f>
        <v>Inventories</v>
      </c>
      <c r="C17" s="3"/>
      <c r="D17" s="3">
        <f>'Balance Sheet'!C36-'Balance Sheet'!D36</f>
        <v>0</v>
      </c>
      <c r="E17" s="3">
        <f>'Balance Sheet'!D36-'Balance Sheet'!E36</f>
        <v>0</v>
      </c>
      <c r="F17" s="3">
        <f>'Balance Sheet'!E36-'Balance Sheet'!F36</f>
        <v>0</v>
      </c>
      <c r="G17" s="3">
        <f>'Balance Sheet'!F36-'Balance Sheet'!G36</f>
        <v>0</v>
      </c>
    </row>
    <row r="18" spans="2:7" ht="18.75" x14ac:dyDescent="0.25">
      <c r="B18" s="5" t="str">
        <f>'Balance Sheet'!B37</f>
        <v>Trade Receivables</v>
      </c>
      <c r="C18" s="3"/>
      <c r="D18" s="3">
        <f>'Balance Sheet'!C37-'Balance Sheet'!D37</f>
        <v>0</v>
      </c>
      <c r="E18" s="3">
        <f>'Balance Sheet'!D37-'Balance Sheet'!E37</f>
        <v>0</v>
      </c>
      <c r="F18" s="3">
        <f>'Balance Sheet'!E37-'Balance Sheet'!F37</f>
        <v>0</v>
      </c>
      <c r="G18" s="3">
        <f>'Balance Sheet'!F37-'Balance Sheet'!G37</f>
        <v>0</v>
      </c>
    </row>
    <row r="19" spans="2:7" ht="18.75" x14ac:dyDescent="0.25">
      <c r="B19" s="5" t="s">
        <v>134</v>
      </c>
      <c r="C19" s="3"/>
      <c r="D19" s="3"/>
      <c r="E19" s="3"/>
      <c r="F19" s="3"/>
      <c r="G19" s="3"/>
    </row>
    <row r="20" spans="2:7" ht="18.75" x14ac:dyDescent="0.25">
      <c r="B20" s="5" t="str">
        <f>'Balance Sheet'!B14</f>
        <v>Long Term Provisions</v>
      </c>
      <c r="C20" s="3"/>
      <c r="D20" s="3">
        <f>'Balance Sheet'!D14-'Balance Sheet'!C14</f>
        <v>0</v>
      </c>
      <c r="E20" s="3">
        <f>'Balance Sheet'!E14-'Balance Sheet'!D14</f>
        <v>0</v>
      </c>
      <c r="F20" s="3">
        <f>'Balance Sheet'!F14-'Balance Sheet'!E14</f>
        <v>0</v>
      </c>
      <c r="G20" s="3">
        <f>'Balance Sheet'!G14-'Balance Sheet'!F14</f>
        <v>0.27</v>
      </c>
    </row>
    <row r="21" spans="2:7" ht="18.75" x14ac:dyDescent="0.25">
      <c r="B21" s="5" t="str">
        <f>'Balance Sheet'!B15</f>
        <v>Short Term Provisions</v>
      </c>
      <c r="C21" s="3"/>
      <c r="D21" s="3">
        <f>'Balance Sheet'!D15-'Balance Sheet'!C15</f>
        <v>0</v>
      </c>
      <c r="E21" s="3">
        <f>'Balance Sheet'!E15-'Balance Sheet'!D15</f>
        <v>0.19999999999999998</v>
      </c>
      <c r="F21" s="3">
        <f>'Balance Sheet'!F15-'Balance Sheet'!E15</f>
        <v>0</v>
      </c>
      <c r="G21" s="3">
        <f>'Balance Sheet'!G15-'Balance Sheet'!F15</f>
        <v>0.32000000000000006</v>
      </c>
    </row>
    <row r="22" spans="2:7" ht="18.75" x14ac:dyDescent="0.25">
      <c r="B22" s="5" t="str">
        <f>'Balance Sheet'!B16</f>
        <v>Other Long Term Liabilities</v>
      </c>
      <c r="C22" s="3"/>
      <c r="D22" s="3">
        <f>'Balance Sheet'!D16-'Balance Sheet'!C16</f>
        <v>8.0000000000000016E-2</v>
      </c>
      <c r="E22" s="3">
        <f>'Balance Sheet'!E16-'Balance Sheet'!D16</f>
        <v>-0.12</v>
      </c>
      <c r="F22" s="3">
        <f>'Balance Sheet'!F16-'Balance Sheet'!E16</f>
        <v>4.9999999999999989E-2</v>
      </c>
      <c r="G22" s="3">
        <f>'Balance Sheet'!G16-'Balance Sheet'!F16</f>
        <v>-0.3</v>
      </c>
    </row>
    <row r="23" spans="2:7" ht="18.75" x14ac:dyDescent="0.25">
      <c r="B23" s="5" t="str">
        <f>'Balance Sheet'!B17</f>
        <v>Trade Payables</v>
      </c>
      <c r="C23" s="3"/>
      <c r="D23" s="3">
        <f>'Balance Sheet'!D17-'Balance Sheet'!C17</f>
        <v>-0.06</v>
      </c>
      <c r="E23" s="3">
        <f>'Balance Sheet'!E17-'Balance Sheet'!D17</f>
        <v>-0.09</v>
      </c>
      <c r="F23" s="3">
        <f>'Balance Sheet'!F17-'Balance Sheet'!E17</f>
        <v>0</v>
      </c>
      <c r="G23" s="3">
        <f>'Balance Sheet'!G17-'Balance Sheet'!F17</f>
        <v>0</v>
      </c>
    </row>
    <row r="24" spans="2:7" ht="18.75" x14ac:dyDescent="0.25">
      <c r="B24" s="5" t="str">
        <f>'Balance Sheet'!B18</f>
        <v>Other Current Liabilities</v>
      </c>
      <c r="C24" s="3"/>
      <c r="D24" s="3">
        <f>'Balance Sheet'!D18-'Balance Sheet'!C18</f>
        <v>-2.0000000000000018E-2</v>
      </c>
      <c r="E24" s="3">
        <f>'Balance Sheet'!E18-'Balance Sheet'!D18</f>
        <v>0.19000000000000003</v>
      </c>
      <c r="F24" s="3">
        <f>'Balance Sheet'!F18-'Balance Sheet'!E18</f>
        <v>-0.13000000000000003</v>
      </c>
      <c r="G24" s="3">
        <f>'Balance Sheet'!G18-'Balance Sheet'!F18</f>
        <v>1.56</v>
      </c>
    </row>
    <row r="25" spans="2:7" ht="18.75" x14ac:dyDescent="0.25">
      <c r="B25" s="5" t="s">
        <v>103</v>
      </c>
      <c r="C25" s="3"/>
      <c r="D25" s="3"/>
      <c r="E25" s="3"/>
      <c r="F25" s="3"/>
      <c r="G25" s="3"/>
    </row>
    <row r="26" spans="2:7" ht="18.75" x14ac:dyDescent="0.25">
      <c r="B26" s="5" t="str">
        <f>'Income Statement'!B26</f>
        <v>Total Tax Expenses</v>
      </c>
      <c r="C26" s="3"/>
      <c r="D26" s="3">
        <f>'Income Statement'!D26</f>
        <v>-0.02</v>
      </c>
      <c r="E26" s="3">
        <f>'Income Statement'!E26</f>
        <v>0</v>
      </c>
      <c r="F26" s="3">
        <f>'Income Statement'!F26</f>
        <v>0</v>
      </c>
      <c r="G26" s="3">
        <f>'Income Statement'!G26</f>
        <v>0</v>
      </c>
    </row>
    <row r="27" spans="2:7" ht="18.75" x14ac:dyDescent="0.25">
      <c r="B27" s="6" t="s">
        <v>135</v>
      </c>
      <c r="C27" s="4"/>
      <c r="D27" s="4">
        <f>D12+D13+D14+D15+D16+D17+D18+D20+D21+D22+D23+D24-D26+D10+D5</f>
        <v>-10.02</v>
      </c>
      <c r="E27" s="4">
        <f t="shared" ref="E27:G27" si="1">E12+E13+E14+E15+E16+E17+E18+E20+E21+E22+E23+E24-E26+E10+E5</f>
        <v>-2.0700000000000007</v>
      </c>
      <c r="F27" s="4">
        <f t="shared" si="1"/>
        <v>3.4300000000000015</v>
      </c>
      <c r="G27" s="4">
        <f t="shared" si="1"/>
        <v>-0.77000000000000024</v>
      </c>
    </row>
    <row r="28" spans="2:7" ht="18.75" x14ac:dyDescent="0.25">
      <c r="B28" s="5" t="s">
        <v>136</v>
      </c>
      <c r="C28" s="3"/>
      <c r="D28" s="3"/>
      <c r="E28" s="3"/>
      <c r="F28" s="3"/>
      <c r="G28" s="3"/>
    </row>
    <row r="29" spans="2:7" ht="18.75" x14ac:dyDescent="0.25">
      <c r="B29" s="5" t="str">
        <f>'Balance Sheet'!B23</f>
        <v>Tangible Assets</v>
      </c>
      <c r="C29" s="3"/>
      <c r="D29" s="3">
        <f>'Balance Sheet'!C23-'Balance Sheet'!D23</f>
        <v>7.0000000000000007E-2</v>
      </c>
      <c r="E29" s="3">
        <f>'Balance Sheet'!D23-'Balance Sheet'!E23</f>
        <v>4.0000000000000008E-2</v>
      </c>
      <c r="F29" s="3">
        <f>'Balance Sheet'!E23-'Balance Sheet'!F23</f>
        <v>4.0000000000000008E-2</v>
      </c>
      <c r="G29" s="3">
        <f>'Balance Sheet'!F23-'Balance Sheet'!G23</f>
        <v>-40.300000000000004</v>
      </c>
    </row>
    <row r="30" spans="2:7" ht="18.75" x14ac:dyDescent="0.25">
      <c r="B30" s="5" t="str">
        <f>'Balance Sheet'!B24</f>
        <v>Intangible Assets</v>
      </c>
      <c r="C30" s="3"/>
      <c r="D30" s="3">
        <f>'Balance Sheet'!C24-'Balance Sheet'!D24</f>
        <v>0.18</v>
      </c>
      <c r="E30" s="3">
        <f>'Balance Sheet'!D24-'Balance Sheet'!E24</f>
        <v>7.9999999999999988E-2</v>
      </c>
      <c r="F30" s="3">
        <f>'Balance Sheet'!E24-'Balance Sheet'!F24</f>
        <v>0.04</v>
      </c>
      <c r="G30" s="3">
        <f>'Balance Sheet'!F24-'Balance Sheet'!G24</f>
        <v>0</v>
      </c>
    </row>
    <row r="31" spans="2:7" ht="18.75" x14ac:dyDescent="0.25">
      <c r="B31" s="5" t="str">
        <f>'Balance Sheet'!B27</f>
        <v>Non-Current Investments</v>
      </c>
      <c r="C31" s="3"/>
      <c r="D31" s="3">
        <f>'Balance Sheet'!C27-'Balance Sheet'!D27</f>
        <v>0</v>
      </c>
      <c r="E31" s="3">
        <f>'Balance Sheet'!D27-'Balance Sheet'!E27</f>
        <v>0</v>
      </c>
      <c r="F31" s="3">
        <f>'Balance Sheet'!E27-'Balance Sheet'!F27</f>
        <v>0</v>
      </c>
      <c r="G31" s="3">
        <f>'Balance Sheet'!F27-'Balance Sheet'!G27</f>
        <v>0</v>
      </c>
    </row>
    <row r="32" spans="2:7" ht="18.75" x14ac:dyDescent="0.25">
      <c r="B32" s="5" t="str">
        <f>'Balance Sheet'!B28</f>
        <v>Current Investments</v>
      </c>
      <c r="C32" s="3"/>
      <c r="D32" s="3">
        <f>'Balance Sheet'!C28-'Balance Sheet'!D28</f>
        <v>0</v>
      </c>
      <c r="E32" s="3">
        <f>'Balance Sheet'!D28-'Balance Sheet'!E28</f>
        <v>0</v>
      </c>
      <c r="F32" s="3">
        <f>'Balance Sheet'!E28-'Balance Sheet'!F28</f>
        <v>0</v>
      </c>
      <c r="G32" s="3">
        <f>'Balance Sheet'!F28-'Balance Sheet'!G28</f>
        <v>0</v>
      </c>
    </row>
    <row r="33" spans="2:7" ht="18.75" x14ac:dyDescent="0.25">
      <c r="B33" s="5" t="str">
        <f>'Balance Sheet'!B29</f>
        <v>Capital Work-In-Progress</v>
      </c>
      <c r="C33" s="3"/>
      <c r="D33" s="3">
        <f>'Balance Sheet'!C29-'Balance Sheet'!D29</f>
        <v>0.33999999999999986</v>
      </c>
      <c r="E33" s="3">
        <f>'Balance Sheet'!D29-'Balance Sheet'!E29</f>
        <v>-1.3599999999999959</v>
      </c>
      <c r="F33" s="3">
        <f>'Balance Sheet'!E29-'Balance Sheet'!F29</f>
        <v>-1.3600000000000065</v>
      </c>
      <c r="G33" s="3">
        <f>'Balance Sheet'!F29-'Balance Sheet'!G29</f>
        <v>34.340000000000003</v>
      </c>
    </row>
    <row r="34" spans="2:7" ht="18.75" x14ac:dyDescent="0.25">
      <c r="B34" s="5" t="s">
        <v>59</v>
      </c>
      <c r="C34" s="3"/>
      <c r="D34" s="3">
        <f>'Income Statement'!D8</f>
        <v>0.41</v>
      </c>
      <c r="E34" s="3">
        <f>'Income Statement'!E8</f>
        <v>0.14000000000000001</v>
      </c>
      <c r="F34" s="3">
        <f>'Income Statement'!F8</f>
        <v>0.04</v>
      </c>
      <c r="G34" s="3">
        <f>'Income Statement'!G8</f>
        <v>0.08</v>
      </c>
    </row>
    <row r="35" spans="2:7" ht="18.75" x14ac:dyDescent="0.25">
      <c r="B35" s="6" t="s">
        <v>137</v>
      </c>
      <c r="C35" s="4"/>
      <c r="D35" s="4">
        <f>D29+D30+D31+D32+D33+D34</f>
        <v>0.99999999999999978</v>
      </c>
      <c r="E35" s="4">
        <f t="shared" ref="E35:G35" si="2">E29+E30+E31+E32+E33+E34</f>
        <v>-1.0999999999999956</v>
      </c>
      <c r="F35" s="4">
        <f t="shared" si="2"/>
        <v>-1.2400000000000064</v>
      </c>
      <c r="G35" s="4">
        <f t="shared" si="2"/>
        <v>-5.8800000000000008</v>
      </c>
    </row>
    <row r="36" spans="2:7" ht="18.75" x14ac:dyDescent="0.25">
      <c r="B36" s="5" t="s">
        <v>138</v>
      </c>
      <c r="C36" s="3"/>
      <c r="D36" s="3"/>
      <c r="E36" s="3"/>
      <c r="F36" s="3"/>
      <c r="G36" s="3"/>
    </row>
    <row r="37" spans="2:7" ht="18.75" x14ac:dyDescent="0.25">
      <c r="B37" s="5" t="str">
        <f>'Balance Sheet'!B5</f>
        <v>Equity Share Capital</v>
      </c>
      <c r="C37" s="3"/>
      <c r="D37" s="3">
        <f>'Balance Sheet'!D5-'Balance Sheet'!C5</f>
        <v>0</v>
      </c>
      <c r="E37" s="3">
        <f>'Balance Sheet'!E5-'Balance Sheet'!D5</f>
        <v>0</v>
      </c>
      <c r="F37" s="3">
        <f>'Balance Sheet'!F5-'Balance Sheet'!E5</f>
        <v>0</v>
      </c>
      <c r="G37" s="3">
        <f>'Balance Sheet'!G5-'Balance Sheet'!F5</f>
        <v>0</v>
      </c>
    </row>
    <row r="38" spans="2:7" ht="18.75" x14ac:dyDescent="0.25">
      <c r="B38" s="5" t="str">
        <f>'Balance Sheet'!B6</f>
        <v>Preference Share Capital</v>
      </c>
      <c r="C38" s="3"/>
      <c r="D38" s="3">
        <f>'Balance Sheet'!D6-'Balance Sheet'!C6</f>
        <v>0</v>
      </c>
      <c r="E38" s="3">
        <f>'Balance Sheet'!E6-'Balance Sheet'!D6</f>
        <v>0</v>
      </c>
      <c r="F38" s="3">
        <f>'Balance Sheet'!F6-'Balance Sheet'!E6</f>
        <v>0</v>
      </c>
      <c r="G38" s="3">
        <f>'Balance Sheet'!G6-'Balance Sheet'!F6</f>
        <v>0</v>
      </c>
    </row>
    <row r="39" spans="2:7" ht="18.75" x14ac:dyDescent="0.25">
      <c r="B39" s="5" t="str">
        <f>'Balance Sheet'!B10</f>
        <v>Long Term Borrowings</v>
      </c>
      <c r="C39" s="3"/>
      <c r="D39" s="3">
        <f>'Balance Sheet'!D10-'Balance Sheet'!C10</f>
        <v>0</v>
      </c>
      <c r="E39" s="3">
        <f>'Balance Sheet'!E10-'Balance Sheet'!D10</f>
        <v>0</v>
      </c>
      <c r="F39" s="3">
        <f>'Balance Sheet'!F10-'Balance Sheet'!E10</f>
        <v>0</v>
      </c>
      <c r="G39" s="3">
        <f>'Balance Sheet'!G10-'Balance Sheet'!F10</f>
        <v>0</v>
      </c>
    </row>
    <row r="40" spans="2:7" ht="18.75" x14ac:dyDescent="0.25">
      <c r="B40" s="5" t="str">
        <f>'Balance Sheet'!B11</f>
        <v>Deferred Tax Liabilities [Net]</v>
      </c>
      <c r="C40" s="3"/>
      <c r="D40" s="3">
        <f>'Balance Sheet'!D11-'Balance Sheet'!C11</f>
        <v>-0.02</v>
      </c>
      <c r="E40" s="3">
        <f>'Balance Sheet'!E11-'Balance Sheet'!D11</f>
        <v>0</v>
      </c>
      <c r="F40" s="3">
        <f>'Balance Sheet'!F11-'Balance Sheet'!E11</f>
        <v>0</v>
      </c>
      <c r="G40" s="3">
        <f>'Balance Sheet'!G11-'Balance Sheet'!F11</f>
        <v>0</v>
      </c>
    </row>
    <row r="41" spans="2:7" ht="18.75" x14ac:dyDescent="0.25">
      <c r="B41" s="5" t="str">
        <f>'Balance Sheet'!B12</f>
        <v>Short Term Borrowings</v>
      </c>
      <c r="C41" s="3"/>
      <c r="D41" s="3">
        <f>'Balance Sheet'!D12-'Balance Sheet'!C12</f>
        <v>0</v>
      </c>
      <c r="E41" s="3">
        <f>'Balance Sheet'!E12-'Balance Sheet'!D12</f>
        <v>0</v>
      </c>
      <c r="F41" s="3">
        <f>'Balance Sheet'!F12-'Balance Sheet'!E12</f>
        <v>0</v>
      </c>
      <c r="G41" s="3">
        <f>'Balance Sheet'!G12-'Balance Sheet'!F12</f>
        <v>0.4</v>
      </c>
    </row>
    <row r="42" spans="2:7" ht="18.75" x14ac:dyDescent="0.25">
      <c r="B42" s="5" t="str">
        <f>'Balance Sheet'!B20:G20</f>
        <v>Minority Interest</v>
      </c>
      <c r="C42" s="3"/>
      <c r="D42" s="3">
        <f>'Balance Sheet'!D20-'Balance Sheet'!C20</f>
        <v>0</v>
      </c>
      <c r="E42" s="3">
        <f>'Balance Sheet'!E20-'Balance Sheet'!D20</f>
        <v>0</v>
      </c>
      <c r="F42" s="3">
        <f>'Balance Sheet'!F20-'Balance Sheet'!E20</f>
        <v>0</v>
      </c>
      <c r="G42" s="3">
        <f>'Balance Sheet'!G20-'Balance Sheet'!F20</f>
        <v>0</v>
      </c>
    </row>
    <row r="43" spans="2:7" ht="18.75" x14ac:dyDescent="0.25">
      <c r="B43" s="5" t="s">
        <v>139</v>
      </c>
      <c r="C43" s="3"/>
      <c r="D43" s="3"/>
      <c r="E43" s="3"/>
      <c r="F43" s="3"/>
      <c r="G43" s="3"/>
    </row>
    <row r="44" spans="2:7" ht="18.75" x14ac:dyDescent="0.25">
      <c r="B44" s="5" t="str">
        <f>'Income Statement'!B28</f>
        <v>Equity Share Dividend</v>
      </c>
      <c r="C44" s="3"/>
      <c r="D44" s="3">
        <f>'Income Statement'!D28</f>
        <v>0</v>
      </c>
      <c r="E44" s="3">
        <f>'Income Statement'!E28</f>
        <v>0</v>
      </c>
      <c r="F44" s="3">
        <f>'Income Statement'!F28</f>
        <v>0</v>
      </c>
      <c r="G44" s="3">
        <f>'Income Statement'!G28</f>
        <v>0</v>
      </c>
    </row>
    <row r="45" spans="2:7" ht="18.75" x14ac:dyDescent="0.25">
      <c r="B45" s="5" t="str">
        <f>'Income Statement'!B29</f>
        <v>Tax On Dividend</v>
      </c>
      <c r="C45" s="3"/>
      <c r="D45" s="3">
        <f>'Income Statement'!D29</f>
        <v>0</v>
      </c>
      <c r="E45" s="3">
        <f>'Income Statement'!E29</f>
        <v>0</v>
      </c>
      <c r="F45" s="3">
        <f>'Income Statement'!F29</f>
        <v>0</v>
      </c>
      <c r="G45" s="3">
        <f>'Income Statement'!G29</f>
        <v>0</v>
      </c>
    </row>
    <row r="46" spans="2:7" ht="18.75" x14ac:dyDescent="0.25">
      <c r="B46" s="5" t="s">
        <v>140</v>
      </c>
      <c r="C46" s="3"/>
      <c r="D46" s="3">
        <f>'Income Statement'!D20</f>
        <v>0</v>
      </c>
      <c r="E46" s="3">
        <f>'Income Statement'!E20</f>
        <v>0</v>
      </c>
      <c r="F46" s="3">
        <f>'Income Statement'!F20</f>
        <v>0.01</v>
      </c>
      <c r="G46" s="3">
        <f>'Income Statement'!G20</f>
        <v>0</v>
      </c>
    </row>
    <row r="47" spans="2:7" ht="18.75" x14ac:dyDescent="0.25">
      <c r="B47" s="6" t="s">
        <v>141</v>
      </c>
      <c r="C47" s="4"/>
      <c r="D47" s="4">
        <f>D37+D38+D39+D40+D41+D42-D44-D45-D46</f>
        <v>-0.02</v>
      </c>
      <c r="E47" s="4">
        <f t="shared" ref="E47:G47" si="3">E37+E38+E39+E40+E41+E42-E44-E45-E46</f>
        <v>0</v>
      </c>
      <c r="F47" s="4">
        <f t="shared" si="3"/>
        <v>-0.01</v>
      </c>
      <c r="G47" s="4">
        <f t="shared" si="3"/>
        <v>0.4</v>
      </c>
    </row>
    <row r="48" spans="2:7" ht="18.75" x14ac:dyDescent="0.25">
      <c r="B48" s="6" t="s">
        <v>142</v>
      </c>
      <c r="C48" s="4"/>
      <c r="D48" s="4">
        <f>D27+D35+D47</f>
        <v>-9.0399999999999991</v>
      </c>
      <c r="E48" s="4">
        <f t="shared" ref="E48:G48" si="4">E27+E35+E47</f>
        <v>-3.1699999999999964</v>
      </c>
      <c r="F48" s="4">
        <f t="shared" si="4"/>
        <v>2.1799999999999953</v>
      </c>
      <c r="G48" s="4">
        <f t="shared" si="4"/>
        <v>-6.2500000000000009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C0E77-306E-4E2E-8722-6BC58B165329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5.140625" bestFit="1" customWidth="1"/>
    <col min="4" max="6" width="11.5703125" bestFit="1" customWidth="1"/>
    <col min="7" max="7" width="13.5703125" bestFit="1" customWidth="1"/>
  </cols>
  <sheetData>
    <row r="3" spans="2:12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12" ht="19.5" thickBot="1" x14ac:dyDescent="0.3">
      <c r="B5" s="11" t="s">
        <v>145</v>
      </c>
      <c r="C5" s="11"/>
      <c r="D5" s="11"/>
      <c r="E5" s="11"/>
      <c r="F5" s="11"/>
      <c r="G5" s="11"/>
    </row>
    <row r="6" spans="2:12" ht="19.5" thickTop="1" x14ac:dyDescent="0.25">
      <c r="B6" s="12" t="str">
        <f>'Income Statement'!B27</f>
        <v>Reported Net Profit(PAT)</v>
      </c>
      <c r="C6" s="13">
        <f>'Income Statement'!C27</f>
        <v>-2.98</v>
      </c>
      <c r="D6" s="13">
        <f>'Income Statement'!D27</f>
        <v>-2.86</v>
      </c>
      <c r="E6" s="13">
        <f>'Income Statement'!E27</f>
        <v>-2.6700000000000004</v>
      </c>
      <c r="F6" s="13">
        <f>'Income Statement'!F27</f>
        <v>-3.2199999999999998</v>
      </c>
      <c r="G6" s="13">
        <f>'Income Statement'!G27</f>
        <v>-2.66</v>
      </c>
      <c r="I6" s="15"/>
      <c r="J6" s="16"/>
      <c r="K6" s="16"/>
      <c r="L6" s="17"/>
    </row>
    <row r="7" spans="2:12" ht="18.75" x14ac:dyDescent="0.25">
      <c r="B7" s="12" t="str">
        <f>'Income Statement'!B35</f>
        <v>Total Shares Outstanding(cr)</v>
      </c>
      <c r="C7" s="13" t="e">
        <f>'Income Statement'!C35</f>
        <v>#DIV/0!</v>
      </c>
      <c r="D7" s="13" t="e">
        <f>'Income Statement'!D35</f>
        <v>#DIV/0!</v>
      </c>
      <c r="E7" s="13" t="e">
        <f>'Income Statement'!E35</f>
        <v>#DIV/0!</v>
      </c>
      <c r="F7" s="13" t="e">
        <f>'Income Statement'!F35</f>
        <v>#DIV/0!</v>
      </c>
      <c r="G7" s="13" t="e">
        <f>'Income Statement'!G35</f>
        <v>#DIV/0!</v>
      </c>
      <c r="I7" s="18"/>
      <c r="J7" s="19"/>
      <c r="K7" s="19"/>
      <c r="L7" s="20"/>
    </row>
    <row r="8" spans="2:12" ht="19.5" thickBot="1" x14ac:dyDescent="0.3">
      <c r="B8" s="14" t="s">
        <v>146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  <c r="I8" s="21"/>
      <c r="J8" s="22"/>
      <c r="K8" s="22"/>
      <c r="L8" s="23"/>
    </row>
    <row r="9" spans="2:12" ht="15.75" thickTop="1" x14ac:dyDescent="0.25"/>
    <row r="10" spans="2:12" ht="19.5" thickBot="1" x14ac:dyDescent="0.3">
      <c r="B10" s="11" t="s">
        <v>147</v>
      </c>
      <c r="C10" s="11"/>
      <c r="D10" s="11"/>
      <c r="E10" s="11"/>
      <c r="F10" s="11"/>
      <c r="G10" s="11"/>
    </row>
    <row r="11" spans="2:12" ht="19.5" thickTop="1" x14ac:dyDescent="0.25">
      <c r="B11" s="12" t="str">
        <f>'Income Statement'!B28</f>
        <v>Equity Share Dividend</v>
      </c>
      <c r="C11" s="13">
        <f>'Income Statement'!C28</f>
        <v>0</v>
      </c>
      <c r="D11" s="13">
        <f>'Income Statement'!D28</f>
        <v>0</v>
      </c>
      <c r="E11" s="13">
        <f>'Income Statement'!E28</f>
        <v>0</v>
      </c>
      <c r="F11" s="13">
        <f>'Income Statement'!F28</f>
        <v>0</v>
      </c>
      <c r="G11" s="13">
        <f>'Income Statement'!G28</f>
        <v>0</v>
      </c>
      <c r="I11" s="15"/>
      <c r="J11" s="16"/>
      <c r="K11" s="16"/>
      <c r="L11" s="17"/>
    </row>
    <row r="12" spans="2:12" ht="18.75" x14ac:dyDescent="0.25">
      <c r="B12" s="12" t="str">
        <f>'Income Statement'!B35</f>
        <v>Total Shares Outstanding(cr)</v>
      </c>
      <c r="C12" s="13" t="e">
        <f>'Income Statement'!C35</f>
        <v>#DIV/0!</v>
      </c>
      <c r="D12" s="13" t="e">
        <f>'Income Statement'!D35</f>
        <v>#DIV/0!</v>
      </c>
      <c r="E12" s="13" t="e">
        <f>'Income Statement'!E35</f>
        <v>#DIV/0!</v>
      </c>
      <c r="F12" s="13" t="e">
        <f>'Income Statement'!F35</f>
        <v>#DIV/0!</v>
      </c>
      <c r="G12" s="13" t="e">
        <f>'Income Statement'!G35</f>
        <v>#DIV/0!</v>
      </c>
      <c r="I12" s="18"/>
      <c r="J12" s="19"/>
      <c r="K12" s="19"/>
      <c r="L12" s="20"/>
    </row>
    <row r="13" spans="2:12" ht="19.5" thickBot="1" x14ac:dyDescent="0.3">
      <c r="B13" s="14" t="s">
        <v>148</v>
      </c>
      <c r="C13" s="14" t="e">
        <f>ROUND(C11/C12, 2)</f>
        <v>#DIV/0!</v>
      </c>
      <c r="D13" s="14" t="e">
        <f t="shared" ref="D13:G13" si="1">ROUND(D11/D12, 2)</f>
        <v>#DIV/0!</v>
      </c>
      <c r="E13" s="14" t="e">
        <f t="shared" si="1"/>
        <v>#DIV/0!</v>
      </c>
      <c r="F13" s="14" t="e">
        <f t="shared" si="1"/>
        <v>#DIV/0!</v>
      </c>
      <c r="G13" s="14" t="e">
        <f t="shared" si="1"/>
        <v>#DIV/0!</v>
      </c>
      <c r="I13" s="21"/>
      <c r="J13" s="22"/>
      <c r="K13" s="22"/>
      <c r="L13" s="23"/>
    </row>
    <row r="14" spans="2:12" ht="15.75" thickTop="1" x14ac:dyDescent="0.25"/>
    <row r="15" spans="2:12" ht="19.5" thickBot="1" x14ac:dyDescent="0.3">
      <c r="B15" s="11" t="s">
        <v>149</v>
      </c>
      <c r="C15" s="11"/>
      <c r="D15" s="11"/>
      <c r="E15" s="11"/>
      <c r="F15" s="11"/>
      <c r="G15" s="11"/>
    </row>
    <row r="16" spans="2:12" ht="19.5" thickTop="1" x14ac:dyDescent="0.25">
      <c r="B16" s="12" t="str">
        <f>'Balance Sheet'!B9</f>
        <v>Net Worth</v>
      </c>
      <c r="C16" s="13">
        <f>'Balance Sheet'!C9</f>
        <v>53.5</v>
      </c>
      <c r="D16" s="13">
        <f>'Balance Sheet'!D9</f>
        <v>50.64</v>
      </c>
      <c r="E16" s="13">
        <f>'Balance Sheet'!E9</f>
        <v>47.97</v>
      </c>
      <c r="F16" s="13">
        <f>'Balance Sheet'!F9</f>
        <v>44.75</v>
      </c>
      <c r="G16" s="13">
        <f>'Balance Sheet'!G9</f>
        <v>42.09</v>
      </c>
      <c r="I16" s="15"/>
      <c r="J16" s="16"/>
      <c r="K16" s="16"/>
      <c r="L16" s="17"/>
    </row>
    <row r="17" spans="2:12" ht="18.75" x14ac:dyDescent="0.25">
      <c r="B17" s="12" t="str">
        <f>'Income Statement'!B35</f>
        <v>Total Shares Outstanding(cr)</v>
      </c>
      <c r="C17" s="13" t="e">
        <f>'Income Statement'!C35</f>
        <v>#DIV/0!</v>
      </c>
      <c r="D17" s="13" t="e">
        <f>'Income Statement'!D35</f>
        <v>#DIV/0!</v>
      </c>
      <c r="E17" s="13" t="e">
        <f>'Income Statement'!E35</f>
        <v>#DIV/0!</v>
      </c>
      <c r="F17" s="13" t="e">
        <f>'Income Statement'!F35</f>
        <v>#DIV/0!</v>
      </c>
      <c r="G17" s="13" t="e">
        <f>'Income Statement'!G35</f>
        <v>#DIV/0!</v>
      </c>
      <c r="I17" s="18"/>
      <c r="J17" s="19"/>
      <c r="K17" s="19"/>
      <c r="L17" s="20"/>
    </row>
    <row r="18" spans="2:12" ht="19.5" thickBot="1" x14ac:dyDescent="0.3">
      <c r="B18" s="14" t="s">
        <v>150</v>
      </c>
      <c r="C18" s="14" t="e">
        <f>ROUND(C16/C17, 2)</f>
        <v>#DIV/0!</v>
      </c>
      <c r="D18" s="14" t="e">
        <f t="shared" ref="D18:G18" si="2">ROUND(D16/D17, 2)</f>
        <v>#DIV/0!</v>
      </c>
      <c r="E18" s="14" t="e">
        <f t="shared" si="2"/>
        <v>#DIV/0!</v>
      </c>
      <c r="F18" s="14" t="e">
        <f t="shared" si="2"/>
        <v>#DIV/0!</v>
      </c>
      <c r="G18" s="14" t="e">
        <f t="shared" si="2"/>
        <v>#DIV/0!</v>
      </c>
      <c r="I18" s="21"/>
      <c r="J18" s="22"/>
      <c r="K18" s="22"/>
      <c r="L18" s="23"/>
    </row>
    <row r="19" spans="2:12" ht="15.75" thickTop="1" x14ac:dyDescent="0.25"/>
    <row r="20" spans="2:12" ht="18.75" x14ac:dyDescent="0.25">
      <c r="B20" s="11" t="s">
        <v>151</v>
      </c>
      <c r="C20" s="11"/>
      <c r="D20" s="11"/>
      <c r="E20" s="11"/>
      <c r="F20" s="11"/>
      <c r="G20" s="11"/>
    </row>
    <row r="21" spans="2:12" ht="18.75" x14ac:dyDescent="0.25">
      <c r="B21" s="12" t="str">
        <f>'Income Statement'!B28</f>
        <v>Equity Share Dividend</v>
      </c>
      <c r="C21" s="13">
        <f>'Income Statement'!C28</f>
        <v>0</v>
      </c>
      <c r="D21" s="13">
        <f>'Income Statement'!D28</f>
        <v>0</v>
      </c>
      <c r="E21" s="13">
        <f>'Income Statement'!E28</f>
        <v>0</v>
      </c>
      <c r="F21" s="13">
        <f>'Income Statement'!F28</f>
        <v>0</v>
      </c>
      <c r="G21" s="13">
        <f>'Income Statement'!G28</f>
        <v>0</v>
      </c>
    </row>
    <row r="22" spans="2:12" ht="18.75" x14ac:dyDescent="0.25">
      <c r="B22" s="12" t="str">
        <f>'Income Statement'!B35</f>
        <v>Total Shares Outstanding(cr)</v>
      </c>
      <c r="C22" s="13" t="e">
        <f>'Income Statement'!C35</f>
        <v>#DIV/0!</v>
      </c>
      <c r="D22" s="13" t="e">
        <f>'Income Statement'!D35</f>
        <v>#DIV/0!</v>
      </c>
      <c r="E22" s="13" t="e">
        <f>'Income Statement'!E35</f>
        <v>#DIV/0!</v>
      </c>
      <c r="F22" s="13" t="e">
        <f>'Income Statement'!F35</f>
        <v>#DIV/0!</v>
      </c>
      <c r="G22" s="13" t="e">
        <f>'Income Statement'!G35</f>
        <v>#DIV/0!</v>
      </c>
    </row>
    <row r="23" spans="2:12" ht="18.75" x14ac:dyDescent="0.25">
      <c r="B23" s="12" t="s">
        <v>148</v>
      </c>
      <c r="C23" s="13" t="e">
        <f>ROUND(C21/C22, 2)</f>
        <v>#DIV/0!</v>
      </c>
      <c r="D23" s="13" t="e">
        <f t="shared" ref="D23:G23" si="3">ROUND(D21/D22, 2)</f>
        <v>#DIV/0!</v>
      </c>
      <c r="E23" s="13" t="e">
        <f t="shared" si="3"/>
        <v>#DIV/0!</v>
      </c>
      <c r="F23" s="13" t="e">
        <f t="shared" si="3"/>
        <v>#DIV/0!</v>
      </c>
      <c r="G23" s="13" t="e">
        <f t="shared" si="3"/>
        <v>#DIV/0!</v>
      </c>
    </row>
    <row r="24" spans="2:12" ht="19.5" thickBot="1" x14ac:dyDescent="0.3">
      <c r="B24" s="12" t="str">
        <f>'Income Statement'!B27</f>
        <v>Reported Net Profit(PAT)</v>
      </c>
      <c r="C24" s="13">
        <f>'Income Statement'!C27</f>
        <v>-2.98</v>
      </c>
      <c r="D24" s="13">
        <f>'Income Statement'!D27</f>
        <v>-2.86</v>
      </c>
      <c r="E24" s="13">
        <f>'Income Statement'!E27</f>
        <v>-2.6700000000000004</v>
      </c>
      <c r="F24" s="13">
        <f>'Income Statement'!F27</f>
        <v>-3.2199999999999998</v>
      </c>
      <c r="G24" s="13">
        <f>'Income Statement'!G27</f>
        <v>-2.66</v>
      </c>
    </row>
    <row r="25" spans="2:12" ht="19.5" thickTop="1" x14ac:dyDescent="0.25">
      <c r="B25" s="12" t="str">
        <f>'Income Statement'!B35</f>
        <v>Total Shares Outstanding(cr)</v>
      </c>
      <c r="C25" s="13" t="e">
        <f>'Income Statement'!C35</f>
        <v>#DIV/0!</v>
      </c>
      <c r="D25" s="13" t="e">
        <f>'Income Statement'!D35</f>
        <v>#DIV/0!</v>
      </c>
      <c r="E25" s="13" t="e">
        <f>'Income Statement'!E35</f>
        <v>#DIV/0!</v>
      </c>
      <c r="F25" s="13" t="e">
        <f>'Income Statement'!F35</f>
        <v>#DIV/0!</v>
      </c>
      <c r="G25" s="13" t="e">
        <f>'Income Statement'!G35</f>
        <v>#DIV/0!</v>
      </c>
      <c r="I25" s="15"/>
      <c r="J25" s="16"/>
      <c r="K25" s="16"/>
      <c r="L25" s="17"/>
    </row>
    <row r="26" spans="2:12" ht="18.75" x14ac:dyDescent="0.25">
      <c r="B26" s="12" t="s">
        <v>146</v>
      </c>
      <c r="C26" s="13" t="e">
        <f>C24/C25</f>
        <v>#DIV/0!</v>
      </c>
      <c r="D26" s="13" t="e">
        <f t="shared" ref="D26:G26" si="4">D24/D25</f>
        <v>#DIV/0!</v>
      </c>
      <c r="E26" s="13" t="e">
        <f t="shared" si="4"/>
        <v>#DIV/0!</v>
      </c>
      <c r="F26" s="13" t="e">
        <f t="shared" si="4"/>
        <v>#DIV/0!</v>
      </c>
      <c r="G26" s="13" t="e">
        <f t="shared" si="4"/>
        <v>#DIV/0!</v>
      </c>
      <c r="I26" s="18"/>
      <c r="J26" s="19"/>
      <c r="K26" s="19"/>
      <c r="L26" s="20"/>
    </row>
    <row r="27" spans="2:12" ht="19.5" thickBot="1" x14ac:dyDescent="0.3">
      <c r="B27" s="14" t="s">
        <v>152</v>
      </c>
      <c r="C27" s="14" t="e">
        <f>ROUND(C23/C26, 2)</f>
        <v>#DIV/0!</v>
      </c>
      <c r="D27" s="14" t="e">
        <f t="shared" ref="D27:G27" si="5">ROUND(D23/D26, 2)</f>
        <v>#DIV/0!</v>
      </c>
      <c r="E27" s="14" t="e">
        <f t="shared" si="5"/>
        <v>#DIV/0!</v>
      </c>
      <c r="F27" s="14" t="e">
        <f t="shared" si="5"/>
        <v>#DIV/0!</v>
      </c>
      <c r="G27" s="14" t="e">
        <f t="shared" si="5"/>
        <v>#DIV/0!</v>
      </c>
      <c r="I27" s="21"/>
      <c r="J27" s="22"/>
      <c r="K27" s="22"/>
      <c r="L27" s="23"/>
    </row>
    <row r="28" spans="2:12" ht="15.75" thickTop="1" x14ac:dyDescent="0.25"/>
    <row r="29" spans="2:12" ht="18.75" x14ac:dyDescent="0.25">
      <c r="B29" s="11" t="s">
        <v>153</v>
      </c>
      <c r="C29" s="11"/>
      <c r="D29" s="11"/>
      <c r="E29" s="11"/>
      <c r="F29" s="11"/>
      <c r="G29" s="11"/>
    </row>
    <row r="30" spans="2:12" ht="19.5" thickBot="1" x14ac:dyDescent="0.3">
      <c r="B30" s="12" t="str">
        <f>'Income Statement'!B28</f>
        <v>Equity Share Dividend</v>
      </c>
      <c r="C30" s="13">
        <f>'Income Statement'!C28</f>
        <v>0</v>
      </c>
      <c r="D30" s="13">
        <f>'Income Statement'!D28</f>
        <v>0</v>
      </c>
      <c r="E30" s="13">
        <f>'Income Statement'!E28</f>
        <v>0</v>
      </c>
      <c r="F30" s="13">
        <f>'Income Statement'!F28</f>
        <v>0</v>
      </c>
      <c r="G30" s="13">
        <f>'Income Statement'!G28</f>
        <v>0</v>
      </c>
    </row>
    <row r="31" spans="2:12" ht="19.5" thickTop="1" x14ac:dyDescent="0.25">
      <c r="B31" s="12" t="str">
        <f>'Income Statement'!B35</f>
        <v>Total Shares Outstanding(cr)</v>
      </c>
      <c r="C31" s="13" t="e">
        <f>'Income Statement'!C35</f>
        <v>#DIV/0!</v>
      </c>
      <c r="D31" s="13" t="e">
        <f>'Income Statement'!D35</f>
        <v>#DIV/0!</v>
      </c>
      <c r="E31" s="13" t="e">
        <f>'Income Statement'!E35</f>
        <v>#DIV/0!</v>
      </c>
      <c r="F31" s="13" t="e">
        <f>'Income Statement'!F35</f>
        <v>#DIV/0!</v>
      </c>
      <c r="G31" s="13" t="e">
        <f>'Income Statement'!G35</f>
        <v>#DIV/0!</v>
      </c>
      <c r="I31" s="15"/>
      <c r="J31" s="16"/>
      <c r="K31" s="16"/>
      <c r="L31" s="17"/>
    </row>
    <row r="32" spans="2:12" ht="18.75" x14ac:dyDescent="0.25">
      <c r="B32" s="12" t="s">
        <v>154</v>
      </c>
      <c r="C32" s="13" t="e">
        <f>ROUND(C30/C31, 2)</f>
        <v>#DIV/0!</v>
      </c>
      <c r="D32" s="13" t="e">
        <f t="shared" ref="D32:G32" si="6">ROUND(D30/D31, 2)</f>
        <v>#DIV/0!</v>
      </c>
      <c r="E32" s="13" t="e">
        <f t="shared" si="6"/>
        <v>#DIV/0!</v>
      </c>
      <c r="F32" s="13" t="e">
        <f t="shared" si="6"/>
        <v>#DIV/0!</v>
      </c>
      <c r="G32" s="13" t="e">
        <f t="shared" si="6"/>
        <v>#DIV/0!</v>
      </c>
      <c r="I32" s="18"/>
      <c r="J32" s="19"/>
      <c r="K32" s="19"/>
      <c r="L32" s="20"/>
    </row>
    <row r="33" spans="2:12" ht="19.5" thickBot="1" x14ac:dyDescent="0.3">
      <c r="B33" s="14" t="s">
        <v>155</v>
      </c>
      <c r="C33" s="24" t="e">
        <f>1-C32</f>
        <v>#DIV/0!</v>
      </c>
      <c r="D33" s="24" t="e">
        <f t="shared" ref="D33:G33" si="7">1-D32</f>
        <v>#DIV/0!</v>
      </c>
      <c r="E33" s="24" t="e">
        <f t="shared" si="7"/>
        <v>#DIV/0!</v>
      </c>
      <c r="F33" s="24" t="e">
        <f t="shared" si="7"/>
        <v>#DIV/0!</v>
      </c>
      <c r="G33" s="24" t="e">
        <f t="shared" si="7"/>
        <v>#DIV/0!</v>
      </c>
      <c r="I33" s="21"/>
      <c r="J33" s="22"/>
      <c r="K33" s="22"/>
      <c r="L33" s="23"/>
    </row>
    <row r="34" spans="2:12" ht="15.75" thickTop="1" x14ac:dyDescent="0.25"/>
    <row r="35" spans="2:12" ht="19.5" thickBot="1" x14ac:dyDescent="0.3">
      <c r="B35" s="11" t="s">
        <v>156</v>
      </c>
      <c r="C35" s="11"/>
      <c r="D35" s="11"/>
      <c r="E35" s="11"/>
      <c r="F35" s="11"/>
      <c r="G35" s="11"/>
    </row>
    <row r="36" spans="2:12" ht="19.5" thickTop="1" x14ac:dyDescent="0.25">
      <c r="B36" s="12" t="str">
        <f>'Income Statement'!B5</f>
        <v>Gross Sales</v>
      </c>
      <c r="C36" s="13">
        <f>'Income Statement'!C5</f>
        <v>0</v>
      </c>
      <c r="D36" s="13">
        <f>'Income Statement'!D5</f>
        <v>0</v>
      </c>
      <c r="E36" s="13">
        <f>'Income Statement'!E5</f>
        <v>0</v>
      </c>
      <c r="F36" s="13">
        <f>'Income Statement'!F5</f>
        <v>0</v>
      </c>
      <c r="G36" s="13">
        <f>'Income Statement'!G5</f>
        <v>0</v>
      </c>
      <c r="I36" s="15"/>
      <c r="J36" s="16"/>
      <c r="K36" s="16"/>
      <c r="L36" s="17"/>
    </row>
    <row r="37" spans="2:12" ht="18.75" x14ac:dyDescent="0.25">
      <c r="B37" s="12" t="str">
        <f>'Income Statement'!B11</f>
        <v>Cost Of Materials Consumed</v>
      </c>
      <c r="C37" s="13">
        <f>'Income Statement'!C11</f>
        <v>0</v>
      </c>
      <c r="D37" s="13">
        <f>'Income Statement'!D11</f>
        <v>0</v>
      </c>
      <c r="E37" s="13">
        <f>'Income Statement'!E11</f>
        <v>0</v>
      </c>
      <c r="F37" s="13">
        <f>'Income Statement'!F11</f>
        <v>0</v>
      </c>
      <c r="G37" s="13">
        <f>'Income Statement'!G11</f>
        <v>0</v>
      </c>
      <c r="I37" s="18"/>
      <c r="J37" s="19"/>
      <c r="K37" s="19"/>
      <c r="L37" s="20"/>
    </row>
    <row r="38" spans="2:12" ht="19.5" thickBot="1" x14ac:dyDescent="0.3">
      <c r="B38" s="14" t="s">
        <v>157</v>
      </c>
      <c r="C38" s="25">
        <f>ROUND(C36- C37, 2)</f>
        <v>0</v>
      </c>
      <c r="D38" s="25">
        <f t="shared" ref="D38:G38" si="8">ROUND(D36- D37, 2)</f>
        <v>0</v>
      </c>
      <c r="E38" s="25">
        <f t="shared" si="8"/>
        <v>0</v>
      </c>
      <c r="F38" s="25">
        <f t="shared" si="8"/>
        <v>0</v>
      </c>
      <c r="G38" s="25">
        <f t="shared" si="8"/>
        <v>0</v>
      </c>
      <c r="I38" s="21"/>
      <c r="J38" s="22"/>
      <c r="K38" s="22"/>
      <c r="L38" s="23"/>
    </row>
    <row r="39" spans="2:12" ht="15.75" thickTop="1" x14ac:dyDescent="0.25"/>
    <row r="40" spans="2:12" ht="19.5" thickBot="1" x14ac:dyDescent="0.3">
      <c r="B40" s="11" t="s">
        <v>158</v>
      </c>
      <c r="C40" s="11"/>
      <c r="D40" s="11"/>
      <c r="E40" s="11"/>
      <c r="F40" s="11"/>
      <c r="G40" s="11"/>
    </row>
    <row r="41" spans="2:12" ht="19.5" thickTop="1" x14ac:dyDescent="0.25">
      <c r="B41" s="12" t="str">
        <f>'Income Statement'!B5</f>
        <v>Gross Sales</v>
      </c>
      <c r="C41" s="13">
        <f>'Income Statement'!C5</f>
        <v>0</v>
      </c>
      <c r="D41" s="13">
        <f>'Income Statement'!D5</f>
        <v>0</v>
      </c>
      <c r="E41" s="13">
        <f>'Income Statement'!E5</f>
        <v>0</v>
      </c>
      <c r="F41" s="13">
        <f>'Income Statement'!F5</f>
        <v>0</v>
      </c>
      <c r="G41" s="13">
        <f>'Income Statement'!G5</f>
        <v>0</v>
      </c>
      <c r="I41" s="15"/>
      <c r="J41" s="16"/>
      <c r="K41" s="16"/>
      <c r="L41" s="17"/>
    </row>
    <row r="42" spans="2:12" ht="18.75" x14ac:dyDescent="0.25">
      <c r="B42" s="12" t="str">
        <f>'Income Statement'!B15</f>
        <v>Total Expenditure</v>
      </c>
      <c r="C42" s="13">
        <f>'Income Statement'!C15</f>
        <v>3.9</v>
      </c>
      <c r="D42" s="13">
        <f>'Income Statement'!D15</f>
        <v>3.04</v>
      </c>
      <c r="E42" s="13">
        <f>'Income Statement'!E15</f>
        <v>2.6900000000000004</v>
      </c>
      <c r="F42" s="13">
        <f>'Income Statement'!F15</f>
        <v>3.17</v>
      </c>
      <c r="G42" s="13">
        <f>'Income Statement'!G15</f>
        <v>2.7</v>
      </c>
      <c r="I42" s="18"/>
      <c r="J42" s="19"/>
      <c r="K42" s="19"/>
      <c r="L42" s="20"/>
    </row>
    <row r="43" spans="2:12" ht="19.5" thickBot="1" x14ac:dyDescent="0.3">
      <c r="B43" s="14" t="s">
        <v>159</v>
      </c>
      <c r="C43" s="25">
        <f>ROUND(C41- C42, 2)</f>
        <v>-3.9</v>
      </c>
      <c r="D43" s="25">
        <f t="shared" ref="D43:G43" si="9">ROUND(D41- D42, 2)</f>
        <v>-3.04</v>
      </c>
      <c r="E43" s="25">
        <f t="shared" si="9"/>
        <v>-2.69</v>
      </c>
      <c r="F43" s="25">
        <f t="shared" si="9"/>
        <v>-3.17</v>
      </c>
      <c r="G43" s="25">
        <f t="shared" si="9"/>
        <v>-2.7</v>
      </c>
      <c r="I43" s="21"/>
      <c r="J43" s="22"/>
      <c r="K43" s="22"/>
      <c r="L43" s="23"/>
    </row>
    <row r="44" spans="2:12" ht="15.75" thickTop="1" x14ac:dyDescent="0.25"/>
    <row r="45" spans="2:12" ht="19.5" thickBot="1" x14ac:dyDescent="0.3">
      <c r="B45" s="11" t="s">
        <v>160</v>
      </c>
      <c r="C45" s="11"/>
      <c r="D45" s="11"/>
      <c r="E45" s="11"/>
      <c r="F45" s="11"/>
      <c r="G45" s="11"/>
    </row>
    <row r="46" spans="2:12" ht="19.5" thickTop="1" x14ac:dyDescent="0.25">
      <c r="B46" s="12" t="str">
        <f>'Income Statement'!B27</f>
        <v>Reported Net Profit(PAT)</v>
      </c>
      <c r="C46" s="13">
        <f>'Income Statement'!C27</f>
        <v>-2.98</v>
      </c>
      <c r="D46" s="13">
        <f>'Income Statement'!D27</f>
        <v>-2.86</v>
      </c>
      <c r="E46" s="13">
        <f>'Income Statement'!E27</f>
        <v>-2.6700000000000004</v>
      </c>
      <c r="F46" s="13">
        <f>'Income Statement'!F27</f>
        <v>-3.2199999999999998</v>
      </c>
      <c r="G46" s="13">
        <f>'Income Statement'!G27</f>
        <v>-2.66</v>
      </c>
      <c r="I46" s="15"/>
      <c r="J46" s="16"/>
      <c r="K46" s="16"/>
      <c r="L46" s="17"/>
    </row>
    <row r="47" spans="2:12" ht="18.75" x14ac:dyDescent="0.25">
      <c r="B47" s="12" t="str">
        <f>'Balance Sheet'!B40</f>
        <v>Total Assets</v>
      </c>
      <c r="C47" s="13">
        <f>'Balance Sheet'!C40</f>
        <v>54.14</v>
      </c>
      <c r="D47" s="13">
        <f>'Balance Sheet'!D40</f>
        <v>51.260000000000005</v>
      </c>
      <c r="E47" s="13">
        <f>'Balance Sheet'!E40</f>
        <v>48.769999999999996</v>
      </c>
      <c r="F47" s="13">
        <f>'Balance Sheet'!F40</f>
        <v>45.47</v>
      </c>
      <c r="G47" s="13">
        <f>'Balance Sheet'!G40</f>
        <v>45.059999999999995</v>
      </c>
      <c r="I47" s="18"/>
      <c r="J47" s="19"/>
      <c r="K47" s="19"/>
      <c r="L47" s="20"/>
    </row>
    <row r="48" spans="2:12" ht="19.5" thickBot="1" x14ac:dyDescent="0.3">
      <c r="B48" s="14" t="s">
        <v>161</v>
      </c>
      <c r="C48" s="24">
        <f>ROUND(C46/ C47, 2)</f>
        <v>-0.06</v>
      </c>
      <c r="D48" s="24">
        <f t="shared" ref="D48:G48" si="10">ROUND(D46/ D47, 2)</f>
        <v>-0.06</v>
      </c>
      <c r="E48" s="24">
        <f t="shared" si="10"/>
        <v>-0.05</v>
      </c>
      <c r="F48" s="24">
        <f t="shared" si="10"/>
        <v>-7.0000000000000007E-2</v>
      </c>
      <c r="G48" s="24">
        <f t="shared" si="10"/>
        <v>-0.06</v>
      </c>
      <c r="I48" s="21"/>
      <c r="J48" s="22"/>
      <c r="K48" s="22"/>
      <c r="L48" s="23"/>
    </row>
    <row r="49" spans="2:12" ht="15.75" thickTop="1" x14ac:dyDescent="0.25"/>
    <row r="50" spans="2:12" ht="18.75" x14ac:dyDescent="0.25">
      <c r="B50" s="11" t="s">
        <v>162</v>
      </c>
      <c r="C50" s="11"/>
      <c r="D50" s="11"/>
      <c r="E50" s="11"/>
      <c r="F50" s="11"/>
      <c r="G50" s="11"/>
    </row>
    <row r="51" spans="2:12" ht="19.5" thickBot="1" x14ac:dyDescent="0.3">
      <c r="B51" s="12" t="str">
        <f>'Income Statement'!B19</f>
        <v>PBIT</v>
      </c>
      <c r="C51" s="13">
        <f>'Income Statement'!C19</f>
        <v>-3</v>
      </c>
      <c r="D51" s="13">
        <f>'Income Statement'!D19</f>
        <v>-2.88</v>
      </c>
      <c r="E51" s="13">
        <f>'Income Statement'!E19</f>
        <v>-2.6700000000000004</v>
      </c>
      <c r="F51" s="13">
        <f>'Income Statement'!F19</f>
        <v>-3.21</v>
      </c>
      <c r="G51" s="13">
        <f>'Income Statement'!G19</f>
        <v>-2.66</v>
      </c>
    </row>
    <row r="52" spans="2:12" ht="19.5" thickTop="1" x14ac:dyDescent="0.25">
      <c r="B52" s="12" t="str">
        <f>'Balance Sheet'!B13</f>
        <v>Total Debt</v>
      </c>
      <c r="C52" s="13">
        <f>'Balance Sheet'!C13</f>
        <v>0.02</v>
      </c>
      <c r="D52" s="13">
        <f>'Balance Sheet'!D13</f>
        <v>0</v>
      </c>
      <c r="E52" s="13">
        <f>'Balance Sheet'!E13</f>
        <v>0</v>
      </c>
      <c r="F52" s="13">
        <f>'Balance Sheet'!F13</f>
        <v>0</v>
      </c>
      <c r="G52" s="13">
        <f>'Balance Sheet'!G13</f>
        <v>0.4</v>
      </c>
      <c r="I52" s="15"/>
      <c r="J52" s="16"/>
      <c r="K52" s="16"/>
      <c r="L52" s="17"/>
    </row>
    <row r="53" spans="2:12" ht="18.75" x14ac:dyDescent="0.25">
      <c r="B53" s="12" t="str">
        <f>'Balance Sheet'!B9</f>
        <v>Net Worth</v>
      </c>
      <c r="C53" s="13">
        <f>'Balance Sheet'!C9</f>
        <v>53.5</v>
      </c>
      <c r="D53" s="13">
        <f>'Balance Sheet'!D9</f>
        <v>50.64</v>
      </c>
      <c r="E53" s="13">
        <f>'Balance Sheet'!E9</f>
        <v>47.97</v>
      </c>
      <c r="F53" s="13">
        <f>'Balance Sheet'!F9</f>
        <v>44.75</v>
      </c>
      <c r="G53" s="13">
        <f>'Balance Sheet'!G9</f>
        <v>42.09</v>
      </c>
      <c r="I53" s="18"/>
      <c r="J53" s="19"/>
      <c r="K53" s="19"/>
      <c r="L53" s="20"/>
    </row>
    <row r="54" spans="2:12" ht="19.5" thickBot="1" x14ac:dyDescent="0.3">
      <c r="B54" s="14" t="s">
        <v>163</v>
      </c>
      <c r="C54" s="24">
        <f>ROUND(C51/ (C52+ C52), 2)</f>
        <v>-75</v>
      </c>
      <c r="D54" s="24" t="e">
        <f t="shared" ref="D54:G54" si="11">ROUND(D51/ (D52+ D52), 2)</f>
        <v>#DIV/0!</v>
      </c>
      <c r="E54" s="24" t="e">
        <f t="shared" si="11"/>
        <v>#DIV/0!</v>
      </c>
      <c r="F54" s="24" t="e">
        <f t="shared" si="11"/>
        <v>#DIV/0!</v>
      </c>
      <c r="G54" s="24">
        <f t="shared" si="11"/>
        <v>-3.33</v>
      </c>
      <c r="I54" s="21"/>
      <c r="J54" s="22"/>
      <c r="K54" s="22"/>
      <c r="L54" s="23"/>
    </row>
    <row r="55" spans="2:12" ht="15.75" thickTop="1" x14ac:dyDescent="0.25"/>
    <row r="56" spans="2:12" ht="19.5" thickBot="1" x14ac:dyDescent="0.3">
      <c r="B56" s="11" t="s">
        <v>164</v>
      </c>
      <c r="C56" s="11"/>
      <c r="D56" s="11"/>
      <c r="E56" s="11"/>
      <c r="F56" s="11"/>
      <c r="G56" s="11"/>
    </row>
    <row r="57" spans="2:12" ht="19.5" thickTop="1" x14ac:dyDescent="0.25">
      <c r="B57" s="12" t="str">
        <f>'Income Statement'!B27</f>
        <v>Reported Net Profit(PAT)</v>
      </c>
      <c r="C57" s="13">
        <f>'Income Statement'!C27</f>
        <v>-2.98</v>
      </c>
      <c r="D57" s="13">
        <f>'Income Statement'!D27</f>
        <v>-2.86</v>
      </c>
      <c r="E57" s="13">
        <f>'Income Statement'!E27</f>
        <v>-2.6700000000000004</v>
      </c>
      <c r="F57" s="13">
        <f>'Income Statement'!F27</f>
        <v>-3.2199999999999998</v>
      </c>
      <c r="G57" s="13">
        <f>'Income Statement'!G27</f>
        <v>-2.66</v>
      </c>
      <c r="I57" s="15"/>
      <c r="J57" s="16"/>
      <c r="K57" s="16"/>
      <c r="L57" s="17"/>
    </row>
    <row r="58" spans="2:12" ht="18.75" x14ac:dyDescent="0.25">
      <c r="B58" s="12" t="str">
        <f>'Balance Sheet'!B9</f>
        <v>Net Worth</v>
      </c>
      <c r="C58" s="13">
        <f>'Balance Sheet'!C9</f>
        <v>53.5</v>
      </c>
      <c r="D58" s="13">
        <f>'Balance Sheet'!D9</f>
        <v>50.64</v>
      </c>
      <c r="E58" s="13">
        <f>'Balance Sheet'!E9</f>
        <v>47.97</v>
      </c>
      <c r="F58" s="13">
        <f>'Balance Sheet'!F9</f>
        <v>44.75</v>
      </c>
      <c r="G58" s="13">
        <f>'Balance Sheet'!G9</f>
        <v>42.09</v>
      </c>
      <c r="I58" s="18"/>
      <c r="J58" s="19"/>
      <c r="K58" s="19"/>
      <c r="L58" s="20"/>
    </row>
    <row r="59" spans="2:12" ht="19.5" thickBot="1" x14ac:dyDescent="0.3">
      <c r="B59" s="14" t="s">
        <v>165</v>
      </c>
      <c r="C59" s="24">
        <f>ROUND(C57/ (C58+ C58), 2)</f>
        <v>-0.03</v>
      </c>
      <c r="D59" s="24">
        <f t="shared" ref="D59:G59" si="12">ROUND(D57/ (D58+ D58), 2)</f>
        <v>-0.03</v>
      </c>
      <c r="E59" s="24">
        <f t="shared" si="12"/>
        <v>-0.03</v>
      </c>
      <c r="F59" s="24">
        <f t="shared" si="12"/>
        <v>-0.04</v>
      </c>
      <c r="G59" s="24">
        <f t="shared" si="12"/>
        <v>-0.03</v>
      </c>
      <c r="I59" s="21"/>
      <c r="J59" s="22"/>
      <c r="K59" s="22"/>
      <c r="L59" s="23"/>
    </row>
    <row r="60" spans="2:12" ht="15.75" thickTop="1" x14ac:dyDescent="0.25"/>
    <row r="61" spans="2:12" ht="19.5" thickBot="1" x14ac:dyDescent="0.3">
      <c r="B61" s="11" t="s">
        <v>166</v>
      </c>
      <c r="C61" s="11"/>
      <c r="D61" s="11"/>
      <c r="E61" s="11"/>
      <c r="F61" s="11"/>
      <c r="G61" s="11"/>
    </row>
    <row r="62" spans="2:12" ht="19.5" thickTop="1" x14ac:dyDescent="0.25">
      <c r="B62" s="12" t="str">
        <f>'Balance Sheet'!B13</f>
        <v>Total Debt</v>
      </c>
      <c r="C62" s="13">
        <f>'Balance Sheet'!C13</f>
        <v>0.02</v>
      </c>
      <c r="D62" s="13">
        <f>'Balance Sheet'!D13</f>
        <v>0</v>
      </c>
      <c r="E62" s="13">
        <f>'Balance Sheet'!E13</f>
        <v>0</v>
      </c>
      <c r="F62" s="13">
        <f>'Balance Sheet'!F13</f>
        <v>0</v>
      </c>
      <c r="G62" s="13">
        <f>'Balance Sheet'!G13</f>
        <v>0.4</v>
      </c>
      <c r="I62" s="15"/>
      <c r="J62" s="16"/>
      <c r="K62" s="16"/>
      <c r="L62" s="17"/>
    </row>
    <row r="63" spans="2:12" ht="18.75" x14ac:dyDescent="0.25">
      <c r="B63" s="12" t="str">
        <f>'Balance Sheet'!B9</f>
        <v>Net Worth</v>
      </c>
      <c r="C63" s="13">
        <f>'Balance Sheet'!C9</f>
        <v>53.5</v>
      </c>
      <c r="D63" s="13">
        <f>'Balance Sheet'!D9</f>
        <v>50.64</v>
      </c>
      <c r="E63" s="13">
        <f>'Balance Sheet'!E9</f>
        <v>47.97</v>
      </c>
      <c r="F63" s="13">
        <f>'Balance Sheet'!F9</f>
        <v>44.75</v>
      </c>
      <c r="G63" s="13">
        <f>'Balance Sheet'!G9</f>
        <v>42.09</v>
      </c>
      <c r="I63" s="18"/>
      <c r="J63" s="19"/>
      <c r="K63" s="19"/>
      <c r="L63" s="20"/>
    </row>
    <row r="64" spans="2:12" ht="19.5" thickBot="1" x14ac:dyDescent="0.3">
      <c r="B64" s="14" t="s">
        <v>167</v>
      </c>
      <c r="C64" s="14">
        <f>ROUND(C62/ C63, 2)</f>
        <v>0</v>
      </c>
      <c r="D64" s="14">
        <f t="shared" ref="D64:G64" si="13">ROUND(D62/ D63, 2)</f>
        <v>0</v>
      </c>
      <c r="E64" s="14">
        <f t="shared" si="13"/>
        <v>0</v>
      </c>
      <c r="F64" s="14">
        <f t="shared" si="13"/>
        <v>0</v>
      </c>
      <c r="G64" s="14">
        <f t="shared" si="13"/>
        <v>0.01</v>
      </c>
      <c r="I64" s="21"/>
      <c r="J64" s="22"/>
      <c r="K64" s="22"/>
      <c r="L64" s="23"/>
    </row>
    <row r="65" spans="2:12" ht="15.75" thickTop="1" x14ac:dyDescent="0.25"/>
    <row r="66" spans="2:12" ht="19.5" thickBot="1" x14ac:dyDescent="0.3">
      <c r="B66" s="11" t="s">
        <v>168</v>
      </c>
      <c r="C66" s="11"/>
      <c r="D66" s="11"/>
      <c r="E66" s="11"/>
      <c r="F66" s="11"/>
      <c r="G66" s="11"/>
    </row>
    <row r="67" spans="2:12" ht="19.5" thickTop="1" x14ac:dyDescent="0.25">
      <c r="B67" s="12" t="str">
        <f>'Balance Sheet'!B39</f>
        <v>Total Current Assets</v>
      </c>
      <c r="C67" s="13">
        <f>'Balance Sheet'!C39</f>
        <v>21.61</v>
      </c>
      <c r="D67" s="13">
        <f>'Balance Sheet'!D39</f>
        <v>19.57</v>
      </c>
      <c r="E67" s="13">
        <f>'Balance Sheet'!E39</f>
        <v>15.960000000000003</v>
      </c>
      <c r="F67" s="13">
        <f>'Balance Sheet'!F39</f>
        <v>11.459999999999997</v>
      </c>
      <c r="G67" s="13">
        <f>'Balance Sheet'!G39</f>
        <v>5.1299999999999972</v>
      </c>
      <c r="I67" s="15"/>
      <c r="J67" s="16"/>
      <c r="K67" s="16"/>
      <c r="L67" s="17"/>
    </row>
    <row r="68" spans="2:12" ht="18.75" x14ac:dyDescent="0.25">
      <c r="B68" s="12" t="str">
        <f>'Balance Sheet'!B19</f>
        <v>Total Current Liabilities</v>
      </c>
      <c r="C68" s="13">
        <f>'Balance Sheet'!C19</f>
        <v>0.62</v>
      </c>
      <c r="D68" s="13">
        <f>'Balance Sheet'!D19</f>
        <v>0.62</v>
      </c>
      <c r="E68" s="13">
        <f>'Balance Sheet'!E19</f>
        <v>0.8</v>
      </c>
      <c r="F68" s="13">
        <f>'Balance Sheet'!F19</f>
        <v>0.72</v>
      </c>
      <c r="G68" s="13">
        <f>'Balance Sheet'!G19</f>
        <v>2.5700000000000003</v>
      </c>
      <c r="I68" s="18"/>
      <c r="J68" s="19"/>
      <c r="K68" s="19"/>
      <c r="L68" s="20"/>
    </row>
    <row r="69" spans="2:12" ht="19.5" thickBot="1" x14ac:dyDescent="0.3">
      <c r="B69" s="14" t="s">
        <v>169</v>
      </c>
      <c r="C69" s="14">
        <f>ROUND(C67/ C68, 2)</f>
        <v>34.85</v>
      </c>
      <c r="D69" s="14">
        <f t="shared" ref="D69:G69" si="14">ROUND(D67/ D68, 2)</f>
        <v>31.56</v>
      </c>
      <c r="E69" s="14">
        <f t="shared" si="14"/>
        <v>19.95</v>
      </c>
      <c r="F69" s="14">
        <f t="shared" si="14"/>
        <v>15.92</v>
      </c>
      <c r="G69" s="14">
        <f t="shared" si="14"/>
        <v>2</v>
      </c>
      <c r="I69" s="21"/>
      <c r="J69" s="22"/>
      <c r="K69" s="22"/>
      <c r="L69" s="23"/>
    </row>
    <row r="70" spans="2:12" ht="15.75" thickTop="1" x14ac:dyDescent="0.25"/>
    <row r="71" spans="2:12" ht="18.75" x14ac:dyDescent="0.25">
      <c r="B71" s="11" t="s">
        <v>170</v>
      </c>
      <c r="C71" s="11"/>
      <c r="D71" s="11"/>
      <c r="E71" s="11"/>
      <c r="F71" s="11"/>
      <c r="G71" s="11"/>
    </row>
    <row r="72" spans="2:12" ht="19.5" thickBot="1" x14ac:dyDescent="0.3">
      <c r="B72" s="12" t="str">
        <f>'Balance Sheet'!B39</f>
        <v>Total Current Assets</v>
      </c>
      <c r="C72" s="13">
        <f>'Balance Sheet'!C39</f>
        <v>21.61</v>
      </c>
      <c r="D72" s="13">
        <f>'Balance Sheet'!D39</f>
        <v>19.57</v>
      </c>
      <c r="E72" s="13">
        <f>'Balance Sheet'!E39</f>
        <v>15.960000000000003</v>
      </c>
      <c r="F72" s="13">
        <f>'Balance Sheet'!F39</f>
        <v>11.459999999999997</v>
      </c>
      <c r="G72" s="13">
        <f>'Balance Sheet'!G39</f>
        <v>5.1299999999999972</v>
      </c>
    </row>
    <row r="73" spans="2:12" ht="19.5" thickTop="1" x14ac:dyDescent="0.25">
      <c r="B73" s="12" t="str">
        <f>'Balance Sheet'!B36</f>
        <v>Inventories</v>
      </c>
      <c r="C73" s="13">
        <f>'Balance Sheet'!C36</f>
        <v>0</v>
      </c>
      <c r="D73" s="13">
        <f>'Balance Sheet'!D36</f>
        <v>0</v>
      </c>
      <c r="E73" s="13">
        <f>'Balance Sheet'!E36</f>
        <v>0</v>
      </c>
      <c r="F73" s="13">
        <f>'Balance Sheet'!F36</f>
        <v>0</v>
      </c>
      <c r="G73" s="13">
        <f>'Balance Sheet'!G36</f>
        <v>0</v>
      </c>
      <c r="I73" s="15"/>
      <c r="J73" s="16"/>
      <c r="K73" s="16"/>
      <c r="L73" s="17"/>
    </row>
    <row r="74" spans="2:12" ht="18.75" x14ac:dyDescent="0.25">
      <c r="B74" s="12" t="str">
        <f>'Balance Sheet'!B19</f>
        <v>Total Current Liabilities</v>
      </c>
      <c r="C74" s="13">
        <f>'Balance Sheet'!C19</f>
        <v>0.62</v>
      </c>
      <c r="D74" s="13">
        <f>'Balance Sheet'!D19</f>
        <v>0.62</v>
      </c>
      <c r="E74" s="13">
        <f>'Balance Sheet'!E19</f>
        <v>0.8</v>
      </c>
      <c r="F74" s="13">
        <f>'Balance Sheet'!F19</f>
        <v>0.72</v>
      </c>
      <c r="G74" s="13">
        <f>'Balance Sheet'!G19</f>
        <v>2.5700000000000003</v>
      </c>
      <c r="I74" s="18"/>
      <c r="J74" s="19"/>
      <c r="K74" s="19"/>
      <c r="L74" s="20"/>
    </row>
    <row r="75" spans="2:12" ht="19.5" thickBot="1" x14ac:dyDescent="0.3">
      <c r="B75" s="14" t="s">
        <v>171</v>
      </c>
      <c r="C75" s="14">
        <f>ROUND((C72-C73)/ C74, 2)</f>
        <v>34.85</v>
      </c>
      <c r="D75" s="14">
        <f t="shared" ref="D75:G75" si="15">ROUND((D72-D73)/ D74, 2)</f>
        <v>31.56</v>
      </c>
      <c r="E75" s="14">
        <f t="shared" si="15"/>
        <v>19.95</v>
      </c>
      <c r="F75" s="14">
        <f t="shared" si="15"/>
        <v>15.92</v>
      </c>
      <c r="G75" s="14">
        <f t="shared" si="15"/>
        <v>2</v>
      </c>
      <c r="I75" s="21"/>
      <c r="J75" s="22"/>
      <c r="K75" s="22"/>
      <c r="L75" s="23"/>
    </row>
    <row r="76" spans="2:12" ht="15.75" thickTop="1" x14ac:dyDescent="0.25"/>
    <row r="77" spans="2:12" ht="19.5" thickBot="1" x14ac:dyDescent="0.3">
      <c r="B77" s="11" t="s">
        <v>172</v>
      </c>
      <c r="C77" s="11"/>
      <c r="D77" s="11"/>
      <c r="E77" s="11"/>
      <c r="F77" s="11"/>
      <c r="G77" s="11"/>
    </row>
    <row r="78" spans="2:12" ht="19.5" thickTop="1" x14ac:dyDescent="0.25">
      <c r="B78" s="12" t="str">
        <f>'Income Statement'!B19</f>
        <v>PBIT</v>
      </c>
      <c r="C78" s="13">
        <f>'Income Statement'!C19</f>
        <v>-3</v>
      </c>
      <c r="D78" s="13">
        <f>'Income Statement'!D19</f>
        <v>-2.88</v>
      </c>
      <c r="E78" s="13">
        <f>'Income Statement'!E19</f>
        <v>-2.6700000000000004</v>
      </c>
      <c r="F78" s="13">
        <f>'Income Statement'!F19</f>
        <v>-3.21</v>
      </c>
      <c r="G78" s="13">
        <f>'Income Statement'!G19</f>
        <v>-2.66</v>
      </c>
      <c r="I78" s="15"/>
      <c r="J78" s="16"/>
      <c r="K78" s="16"/>
      <c r="L78" s="17"/>
    </row>
    <row r="79" spans="2:12" ht="18.75" x14ac:dyDescent="0.25">
      <c r="B79" s="12" t="str">
        <f>'Income Statement'!B20</f>
        <v>Finance Costs</v>
      </c>
      <c r="C79" s="13">
        <f>'Income Statement'!C20</f>
        <v>0</v>
      </c>
      <c r="D79" s="13">
        <f>'Income Statement'!D20</f>
        <v>0</v>
      </c>
      <c r="E79" s="13">
        <f>'Income Statement'!E20</f>
        <v>0</v>
      </c>
      <c r="F79" s="13">
        <f>'Income Statement'!F20</f>
        <v>0.01</v>
      </c>
      <c r="G79" s="13">
        <f>'Income Statement'!G20</f>
        <v>0</v>
      </c>
      <c r="I79" s="18"/>
      <c r="J79" s="19"/>
      <c r="K79" s="19"/>
      <c r="L79" s="20"/>
    </row>
    <row r="80" spans="2:12" ht="19.5" thickBot="1" x14ac:dyDescent="0.3">
      <c r="B80" s="14" t="s">
        <v>173</v>
      </c>
      <c r="C80" s="14" t="e">
        <f>ROUND(C78/C79, 2)</f>
        <v>#DIV/0!</v>
      </c>
      <c r="D80" s="14" t="e">
        <f t="shared" ref="D80:G80" si="16">ROUND(D78/D79, 2)</f>
        <v>#DIV/0!</v>
      </c>
      <c r="E80" s="14" t="e">
        <f t="shared" si="16"/>
        <v>#DIV/0!</v>
      </c>
      <c r="F80" s="14">
        <f t="shared" si="16"/>
        <v>-321</v>
      </c>
      <c r="G80" s="14" t="e">
        <f t="shared" si="16"/>
        <v>#DIV/0!</v>
      </c>
      <c r="I80" s="21"/>
      <c r="J80" s="22"/>
      <c r="K80" s="22"/>
      <c r="L80" s="23"/>
    </row>
    <row r="81" spans="2:12" ht="15.75" thickTop="1" x14ac:dyDescent="0.25"/>
    <row r="82" spans="2:12" ht="19.5" thickBot="1" x14ac:dyDescent="0.3">
      <c r="B82" s="11" t="s">
        <v>174</v>
      </c>
      <c r="C82" s="11"/>
      <c r="D82" s="11"/>
      <c r="E82" s="11"/>
      <c r="F82" s="11"/>
      <c r="G82" s="11"/>
    </row>
    <row r="83" spans="2:12" ht="19.5" thickTop="1" x14ac:dyDescent="0.25">
      <c r="B83" s="12" t="str">
        <f>'Income Statement'!B11</f>
        <v>Cost Of Materials Consumed</v>
      </c>
      <c r="C83" s="13">
        <f>'Income Statement'!C11</f>
        <v>0</v>
      </c>
      <c r="D83" s="13">
        <f>'Income Statement'!D11</f>
        <v>0</v>
      </c>
      <c r="E83" s="13">
        <f>'Income Statement'!E11</f>
        <v>0</v>
      </c>
      <c r="F83" s="13">
        <f>'Income Statement'!F11</f>
        <v>0</v>
      </c>
      <c r="G83" s="13">
        <f>'Income Statement'!G11</f>
        <v>0</v>
      </c>
      <c r="I83" s="15"/>
      <c r="J83" s="16"/>
      <c r="K83" s="16"/>
      <c r="L83" s="17"/>
    </row>
    <row r="84" spans="2:12" ht="18.75" x14ac:dyDescent="0.25">
      <c r="B84" s="12" t="str">
        <f>'Income Statement'!B7</f>
        <v>Net Sales</v>
      </c>
      <c r="C84" s="13">
        <f>'Income Statement'!C7</f>
        <v>0</v>
      </c>
      <c r="D84" s="13">
        <f>'Income Statement'!D7</f>
        <v>0</v>
      </c>
      <c r="E84" s="13">
        <f>'Income Statement'!E7</f>
        <v>0</v>
      </c>
      <c r="F84" s="13">
        <f>'Income Statement'!F7</f>
        <v>0</v>
      </c>
      <c r="G84" s="13">
        <f>'Income Statement'!G7</f>
        <v>0</v>
      </c>
      <c r="I84" s="18"/>
      <c r="J84" s="19"/>
      <c r="K84" s="19"/>
      <c r="L84" s="20"/>
    </row>
    <row r="85" spans="2:12" ht="19.5" thickBot="1" x14ac:dyDescent="0.3">
      <c r="B85" s="14" t="s">
        <v>175</v>
      </c>
      <c r="C85" s="14" t="e">
        <f>ROUND(C83/C84, 2)</f>
        <v>#DIV/0!</v>
      </c>
      <c r="D85" s="14" t="e">
        <f t="shared" ref="D85:G85" si="17">ROUND(D83/D84, 2)</f>
        <v>#DIV/0!</v>
      </c>
      <c r="E85" s="14" t="e">
        <f t="shared" si="17"/>
        <v>#DIV/0!</v>
      </c>
      <c r="F85" s="14" t="e">
        <f t="shared" si="17"/>
        <v>#DIV/0!</v>
      </c>
      <c r="G85" s="14" t="e">
        <f t="shared" si="17"/>
        <v>#DIV/0!</v>
      </c>
      <c r="I85" s="21"/>
      <c r="J85" s="22"/>
      <c r="K85" s="22"/>
      <c r="L85" s="23"/>
    </row>
    <row r="86" spans="2:12" ht="15.75" thickTop="1" x14ac:dyDescent="0.25"/>
    <row r="87" spans="2:12" ht="19.5" thickBot="1" x14ac:dyDescent="0.3">
      <c r="B87" s="11" t="s">
        <v>176</v>
      </c>
      <c r="C87" s="11"/>
      <c r="D87" s="11"/>
      <c r="E87" s="11"/>
      <c r="F87" s="11"/>
      <c r="G87" s="11"/>
    </row>
    <row r="88" spans="2:12" ht="19.5" thickTop="1" x14ac:dyDescent="0.25">
      <c r="B88" s="12" t="str">
        <f>'Balance Sheet'!B38</f>
        <v>Cash And Cash Equivalents</v>
      </c>
      <c r="C88" s="13">
        <f>'Balance Sheet'!C38</f>
        <v>16.899999999999999</v>
      </c>
      <c r="D88" s="13">
        <f>'Balance Sheet'!D38</f>
        <v>7.8599999999999994</v>
      </c>
      <c r="E88" s="13">
        <f>'Balance Sheet'!E38</f>
        <v>4.6900000000000031</v>
      </c>
      <c r="F88" s="13">
        <f>'Balance Sheet'!F38</f>
        <v>6.8699999999999983</v>
      </c>
      <c r="G88" s="13">
        <f>'Balance Sheet'!G38</f>
        <v>0.61999999999999744</v>
      </c>
      <c r="I88" s="15"/>
      <c r="J88" s="16"/>
      <c r="K88" s="16"/>
      <c r="L88" s="17"/>
    </row>
    <row r="89" spans="2:12" ht="18.75" x14ac:dyDescent="0.25">
      <c r="B89" s="12" t="str">
        <f>'Income Statement'!B11</f>
        <v>Cost Of Materials Consumed</v>
      </c>
      <c r="C89" s="13">
        <f>'Income Statement'!C11</f>
        <v>0</v>
      </c>
      <c r="D89" s="13">
        <f>'Income Statement'!D11</f>
        <v>0</v>
      </c>
      <c r="E89" s="13">
        <f>'Income Statement'!E11</f>
        <v>0</v>
      </c>
      <c r="F89" s="13">
        <f>'Income Statement'!F11</f>
        <v>0</v>
      </c>
      <c r="G89" s="13">
        <f>'Income Statement'!G11</f>
        <v>0</v>
      </c>
      <c r="I89" s="18"/>
      <c r="J89" s="19"/>
      <c r="K89" s="19"/>
      <c r="L89" s="20"/>
    </row>
    <row r="90" spans="2:12" ht="19.5" thickBot="1" x14ac:dyDescent="0.3">
      <c r="B90" s="14" t="s">
        <v>177</v>
      </c>
      <c r="C90" s="14" t="e">
        <f>ROUND(C88/C89*365, 2)</f>
        <v>#DIV/0!</v>
      </c>
      <c r="D90" s="14" t="e">
        <f t="shared" ref="D90:G90" si="18">ROUND(D88/D89*365, 2)</f>
        <v>#DIV/0!</v>
      </c>
      <c r="E90" s="14" t="e">
        <f t="shared" si="18"/>
        <v>#DIV/0!</v>
      </c>
      <c r="F90" s="14" t="e">
        <f t="shared" si="18"/>
        <v>#DIV/0!</v>
      </c>
      <c r="G90" s="14" t="e">
        <f t="shared" si="18"/>
        <v>#DIV/0!</v>
      </c>
      <c r="I90" s="21"/>
      <c r="J90" s="22"/>
      <c r="K90" s="22"/>
      <c r="L90" s="23"/>
    </row>
    <row r="91" spans="2:12" ht="15.75" thickTop="1" x14ac:dyDescent="0.25"/>
    <row r="92" spans="2:12" ht="19.5" thickBot="1" x14ac:dyDescent="0.3">
      <c r="B92" s="11" t="s">
        <v>178</v>
      </c>
      <c r="C92" s="11"/>
      <c r="D92" s="11"/>
      <c r="E92" s="11"/>
      <c r="F92" s="11"/>
      <c r="G92" s="11"/>
    </row>
    <row r="93" spans="2:12" ht="19.5" thickTop="1" x14ac:dyDescent="0.25">
      <c r="B93" s="12" t="str">
        <f>'Balance Sheet'!B38</f>
        <v>Cash And Cash Equivalents</v>
      </c>
      <c r="C93" s="13">
        <f>'Balance Sheet'!C38</f>
        <v>16.899999999999999</v>
      </c>
      <c r="D93" s="13">
        <f>'Balance Sheet'!D38</f>
        <v>7.8599999999999994</v>
      </c>
      <c r="E93" s="13">
        <f>'Balance Sheet'!E38</f>
        <v>4.6900000000000031</v>
      </c>
      <c r="F93" s="13">
        <f>'Balance Sheet'!F38</f>
        <v>6.8699999999999983</v>
      </c>
      <c r="G93" s="13">
        <f>'Balance Sheet'!G38</f>
        <v>0.61999999999999744</v>
      </c>
      <c r="I93" s="15"/>
      <c r="J93" s="16"/>
      <c r="K93" s="16"/>
      <c r="L93" s="17"/>
    </row>
    <row r="94" spans="2:12" ht="18.75" x14ac:dyDescent="0.25">
      <c r="B94" s="12" t="s">
        <v>179</v>
      </c>
      <c r="C94" s="13">
        <v>365</v>
      </c>
      <c r="D94" s="13">
        <v>365</v>
      </c>
      <c r="E94" s="13">
        <v>365</v>
      </c>
      <c r="F94" s="13">
        <v>365</v>
      </c>
      <c r="G94" s="13">
        <v>365</v>
      </c>
      <c r="I94" s="18"/>
      <c r="J94" s="19"/>
      <c r="K94" s="19"/>
      <c r="L94" s="20"/>
    </row>
    <row r="95" spans="2:12" ht="19.5" thickBot="1" x14ac:dyDescent="0.3">
      <c r="B95" s="14" t="s">
        <v>180</v>
      </c>
      <c r="C95" s="14">
        <f>ROUND(C93/C94*365, 2)</f>
        <v>16.899999999999999</v>
      </c>
      <c r="D95" s="14">
        <f t="shared" ref="D95:G95" si="19">ROUND(D93/D94*365, 2)</f>
        <v>7.86</v>
      </c>
      <c r="E95" s="14">
        <f t="shared" si="19"/>
        <v>4.6900000000000004</v>
      </c>
      <c r="F95" s="14">
        <f t="shared" si="19"/>
        <v>6.87</v>
      </c>
      <c r="G95" s="14">
        <f t="shared" si="19"/>
        <v>0.62</v>
      </c>
      <c r="I95" s="21"/>
      <c r="J95" s="22"/>
      <c r="K95" s="22"/>
      <c r="L95" s="23"/>
    </row>
    <row r="96" spans="2:12" ht="15.75" thickTop="1" x14ac:dyDescent="0.25"/>
    <row r="97" spans="2:12" ht="19.5" thickBot="1" x14ac:dyDescent="0.3">
      <c r="B97" s="11" t="s">
        <v>181</v>
      </c>
      <c r="C97" s="11"/>
      <c r="D97" s="11"/>
      <c r="E97" s="11"/>
      <c r="F97" s="11"/>
      <c r="G97" s="11"/>
    </row>
    <row r="98" spans="2:12" ht="19.5" thickTop="1" x14ac:dyDescent="0.25">
      <c r="B98" s="12" t="str">
        <f>'Income Statement'!B5</f>
        <v>Gross Sales</v>
      </c>
      <c r="C98" s="13">
        <f>'Income Statement'!C5</f>
        <v>0</v>
      </c>
      <c r="D98" s="13">
        <f>'Income Statement'!D5</f>
        <v>0</v>
      </c>
      <c r="E98" s="13">
        <f>'Income Statement'!E5</f>
        <v>0</v>
      </c>
      <c r="F98" s="13">
        <f>'Income Statement'!F5</f>
        <v>0</v>
      </c>
      <c r="G98" s="13">
        <f>'Income Statement'!G5</f>
        <v>0</v>
      </c>
      <c r="I98" s="15"/>
      <c r="J98" s="16"/>
      <c r="K98" s="16"/>
      <c r="L98" s="17"/>
    </row>
    <row r="99" spans="2:12" ht="18.75" x14ac:dyDescent="0.25">
      <c r="B99" s="12" t="str">
        <f>'Balance Sheet'!B40</f>
        <v>Total Assets</v>
      </c>
      <c r="C99" s="13">
        <f>'Balance Sheet'!C40</f>
        <v>54.14</v>
      </c>
      <c r="D99" s="13">
        <f>'Balance Sheet'!D40</f>
        <v>51.260000000000005</v>
      </c>
      <c r="E99" s="13">
        <f>'Balance Sheet'!E40</f>
        <v>48.769999999999996</v>
      </c>
      <c r="F99" s="13">
        <f>'Balance Sheet'!F40</f>
        <v>45.47</v>
      </c>
      <c r="G99" s="13">
        <f>'Balance Sheet'!G40</f>
        <v>45.059999999999995</v>
      </c>
      <c r="I99" s="18"/>
      <c r="J99" s="19"/>
      <c r="K99" s="19"/>
      <c r="L99" s="20"/>
    </row>
    <row r="100" spans="2:12" ht="19.5" thickBot="1" x14ac:dyDescent="0.3">
      <c r="B100" s="14" t="s">
        <v>182</v>
      </c>
      <c r="C100" s="14">
        <f>ROUND(C98/C99, 2)</f>
        <v>0</v>
      </c>
      <c r="D100" s="14">
        <f t="shared" ref="D100:G100" si="20">ROUND(D98/D99, 2)</f>
        <v>0</v>
      </c>
      <c r="E100" s="14">
        <f t="shared" si="20"/>
        <v>0</v>
      </c>
      <c r="F100" s="14">
        <f t="shared" si="20"/>
        <v>0</v>
      </c>
      <c r="G100" s="14">
        <f t="shared" si="20"/>
        <v>0</v>
      </c>
      <c r="I100" s="21"/>
      <c r="J100" s="22"/>
      <c r="K100" s="22"/>
      <c r="L100" s="23"/>
    </row>
    <row r="101" spans="2:12" ht="15.75" thickTop="1" x14ac:dyDescent="0.25"/>
    <row r="102" spans="2:12" ht="19.5" thickBot="1" x14ac:dyDescent="0.3">
      <c r="B102" s="11" t="s">
        <v>183</v>
      </c>
      <c r="C102" s="11"/>
      <c r="D102" s="11"/>
      <c r="E102" s="11"/>
      <c r="F102" s="11"/>
      <c r="G102" s="11"/>
    </row>
    <row r="103" spans="2:12" ht="19.5" thickTop="1" x14ac:dyDescent="0.25">
      <c r="B103" s="12" t="str">
        <f>'Income Statement'!B5</f>
        <v>Gross Sales</v>
      </c>
      <c r="C103" s="13">
        <f>'Income Statement'!C5</f>
        <v>0</v>
      </c>
      <c r="D103" s="13">
        <f>'Income Statement'!D5</f>
        <v>0</v>
      </c>
      <c r="E103" s="13">
        <f>'Income Statement'!E5</f>
        <v>0</v>
      </c>
      <c r="F103" s="13">
        <f>'Income Statement'!F5</f>
        <v>0</v>
      </c>
      <c r="G103" s="13">
        <f>'Income Statement'!G5</f>
        <v>0</v>
      </c>
      <c r="I103" s="15"/>
      <c r="J103" s="16"/>
      <c r="K103" s="16"/>
      <c r="L103" s="17"/>
    </row>
    <row r="104" spans="2:12" ht="18.75" x14ac:dyDescent="0.25">
      <c r="B104" s="12" t="str">
        <f>'Balance Sheet'!B36</f>
        <v>Inventories</v>
      </c>
      <c r="C104" s="13">
        <f>'Balance Sheet'!C36</f>
        <v>0</v>
      </c>
      <c r="D104" s="13">
        <f>'Balance Sheet'!D36</f>
        <v>0</v>
      </c>
      <c r="E104" s="13">
        <f>'Balance Sheet'!E36</f>
        <v>0</v>
      </c>
      <c r="F104" s="13">
        <f>'Balance Sheet'!F36</f>
        <v>0</v>
      </c>
      <c r="G104" s="13">
        <f>'Balance Sheet'!G36</f>
        <v>0</v>
      </c>
      <c r="I104" s="18"/>
      <c r="J104" s="19"/>
      <c r="K104" s="19"/>
      <c r="L104" s="20"/>
    </row>
    <row r="105" spans="2:12" ht="19.5" thickBot="1" x14ac:dyDescent="0.3">
      <c r="B105" s="14" t="s">
        <v>184</v>
      </c>
      <c r="C105" s="14" t="e">
        <f>ROUND(C103/C104, 2)</f>
        <v>#DIV/0!</v>
      </c>
      <c r="D105" s="14" t="e">
        <f t="shared" ref="D105:G105" si="21">ROUND(D103/D104, 2)</f>
        <v>#DIV/0!</v>
      </c>
      <c r="E105" s="14" t="e">
        <f t="shared" si="21"/>
        <v>#DIV/0!</v>
      </c>
      <c r="F105" s="14" t="e">
        <f t="shared" si="21"/>
        <v>#DIV/0!</v>
      </c>
      <c r="G105" s="14" t="e">
        <f t="shared" si="21"/>
        <v>#DIV/0!</v>
      </c>
      <c r="I105" s="21"/>
      <c r="J105" s="22"/>
      <c r="K105" s="22"/>
      <c r="L105" s="23"/>
    </row>
    <row r="106" spans="2:12" ht="15.75" thickTop="1" x14ac:dyDescent="0.25"/>
    <row r="107" spans="2:12" ht="19.5" thickBot="1" x14ac:dyDescent="0.3">
      <c r="B107" s="11" t="s">
        <v>185</v>
      </c>
      <c r="C107" s="11"/>
      <c r="D107" s="11"/>
      <c r="E107" s="11"/>
      <c r="F107" s="11"/>
      <c r="G107" s="11"/>
    </row>
    <row r="108" spans="2:12" ht="19.5" thickTop="1" x14ac:dyDescent="0.25">
      <c r="B108" s="12" t="str">
        <f>'Income Statement'!B5</f>
        <v>Gross Sales</v>
      </c>
      <c r="C108" s="13">
        <f>'Income Statement'!C5</f>
        <v>0</v>
      </c>
      <c r="D108" s="13">
        <f>'Income Statement'!D5</f>
        <v>0</v>
      </c>
      <c r="E108" s="13">
        <f>'Income Statement'!E5</f>
        <v>0</v>
      </c>
      <c r="F108" s="13">
        <f>'Income Statement'!F5</f>
        <v>0</v>
      </c>
      <c r="G108" s="13">
        <f>'Income Statement'!G5</f>
        <v>0</v>
      </c>
      <c r="I108" s="15"/>
      <c r="J108" s="16"/>
      <c r="K108" s="16"/>
      <c r="L108" s="17"/>
    </row>
    <row r="109" spans="2:12" ht="18.75" x14ac:dyDescent="0.25">
      <c r="B109" s="12" t="str">
        <f>'Balance Sheet'!B37</f>
        <v>Trade Receivables</v>
      </c>
      <c r="C109" s="13">
        <f>'Balance Sheet'!C37</f>
        <v>0.02</v>
      </c>
      <c r="D109" s="13">
        <f>'Balance Sheet'!D37</f>
        <v>0.02</v>
      </c>
      <c r="E109" s="13">
        <f>'Balance Sheet'!E37</f>
        <v>0.02</v>
      </c>
      <c r="F109" s="13">
        <f>'Balance Sheet'!F37</f>
        <v>0.02</v>
      </c>
      <c r="G109" s="13">
        <f>'Balance Sheet'!G37</f>
        <v>0.02</v>
      </c>
      <c r="I109" s="18"/>
      <c r="J109" s="19"/>
      <c r="K109" s="19"/>
      <c r="L109" s="20"/>
    </row>
    <row r="110" spans="2:12" ht="19.5" thickBot="1" x14ac:dyDescent="0.3">
      <c r="B110" s="14" t="s">
        <v>186</v>
      </c>
      <c r="C110" s="14">
        <f>ROUND(C108/C109, 2)</f>
        <v>0</v>
      </c>
      <c r="D110" s="14">
        <f t="shared" ref="D110:G110" si="22">ROUND(D108/D109, 2)</f>
        <v>0</v>
      </c>
      <c r="E110" s="14">
        <f t="shared" si="22"/>
        <v>0</v>
      </c>
      <c r="F110" s="14">
        <f t="shared" si="22"/>
        <v>0</v>
      </c>
      <c r="G110" s="14">
        <f t="shared" si="22"/>
        <v>0</v>
      </c>
      <c r="I110" s="21"/>
      <c r="J110" s="22"/>
      <c r="K110" s="22"/>
      <c r="L110" s="23"/>
    </row>
    <row r="111" spans="2:12" ht="15.75" thickTop="1" x14ac:dyDescent="0.25"/>
    <row r="112" spans="2:12" ht="19.5" thickBot="1" x14ac:dyDescent="0.3">
      <c r="B112" s="11" t="s">
        <v>187</v>
      </c>
      <c r="C112" s="11"/>
      <c r="D112" s="11"/>
      <c r="E112" s="11"/>
      <c r="F112" s="11"/>
      <c r="G112" s="11"/>
    </row>
    <row r="113" spans="2:12" ht="19.5" thickTop="1" x14ac:dyDescent="0.25">
      <c r="B113" s="12" t="str">
        <f>'Income Statement'!B5</f>
        <v>Gross Sales</v>
      </c>
      <c r="C113" s="13">
        <f>'Income Statement'!C5</f>
        <v>0</v>
      </c>
      <c r="D113" s="13">
        <f>'Income Statement'!D5</f>
        <v>0</v>
      </c>
      <c r="E113" s="13">
        <f>'Income Statement'!E5</f>
        <v>0</v>
      </c>
      <c r="F113" s="13">
        <f>'Income Statement'!F5</f>
        <v>0</v>
      </c>
      <c r="G113" s="13">
        <f>'Income Statement'!G5</f>
        <v>0</v>
      </c>
      <c r="I113" s="15"/>
      <c r="J113" s="16"/>
      <c r="K113" s="16"/>
      <c r="L113" s="17"/>
    </row>
    <row r="114" spans="2:12" ht="18.75" x14ac:dyDescent="0.25">
      <c r="B114" s="12" t="str">
        <f>'Balance Sheet'!B23</f>
        <v>Tangible Assets</v>
      </c>
      <c r="C114" s="13">
        <f>'Balance Sheet'!C23</f>
        <v>0.27</v>
      </c>
      <c r="D114" s="13">
        <f>'Balance Sheet'!D23</f>
        <v>0.2</v>
      </c>
      <c r="E114" s="13">
        <f>'Balance Sheet'!E23</f>
        <v>0.16</v>
      </c>
      <c r="F114" s="13">
        <f>'Balance Sheet'!F23</f>
        <v>0.12</v>
      </c>
      <c r="G114" s="13">
        <f>'Balance Sheet'!G23</f>
        <v>40.42</v>
      </c>
      <c r="I114" s="18"/>
      <c r="J114" s="19"/>
      <c r="K114" s="19"/>
      <c r="L114" s="20"/>
    </row>
    <row r="115" spans="2:12" ht="19.5" thickBot="1" x14ac:dyDescent="0.3">
      <c r="B115" s="14" t="s">
        <v>188</v>
      </c>
      <c r="C115" s="14">
        <f>ROUND(C113/C114, 2)</f>
        <v>0</v>
      </c>
      <c r="D115" s="14">
        <f t="shared" ref="D115:G115" si="23">ROUND(D113/D114, 2)</f>
        <v>0</v>
      </c>
      <c r="E115" s="14">
        <f t="shared" si="23"/>
        <v>0</v>
      </c>
      <c r="F115" s="14">
        <f t="shared" si="23"/>
        <v>0</v>
      </c>
      <c r="G115" s="14">
        <f t="shared" si="23"/>
        <v>0</v>
      </c>
      <c r="I115" s="21"/>
      <c r="J115" s="22"/>
      <c r="K115" s="22"/>
      <c r="L115" s="23"/>
    </row>
    <row r="116" spans="2:12" ht="15.75" thickTop="1" x14ac:dyDescent="0.25"/>
    <row r="117" spans="2:12" ht="19.5" thickBot="1" x14ac:dyDescent="0.3">
      <c r="B117" s="11" t="s">
        <v>189</v>
      </c>
      <c r="C117" s="11"/>
      <c r="D117" s="11"/>
      <c r="E117" s="11"/>
      <c r="F117" s="11"/>
      <c r="G117" s="11"/>
    </row>
    <row r="118" spans="2:12" ht="19.5" thickTop="1" x14ac:dyDescent="0.25">
      <c r="B118" s="12" t="str">
        <f>'Income Statement'!B11</f>
        <v>Cost Of Materials Consumed</v>
      </c>
      <c r="C118" s="13">
        <f>'Income Statement'!C11</f>
        <v>0</v>
      </c>
      <c r="D118" s="13">
        <f>'Income Statement'!D11</f>
        <v>0</v>
      </c>
      <c r="E118" s="13">
        <f>'Income Statement'!E11</f>
        <v>0</v>
      </c>
      <c r="F118" s="13">
        <f>'Income Statement'!F11</f>
        <v>0</v>
      </c>
      <c r="G118" s="13">
        <f>'Income Statement'!G11</f>
        <v>0</v>
      </c>
      <c r="I118" s="15"/>
      <c r="J118" s="16"/>
      <c r="K118" s="16"/>
      <c r="L118" s="17"/>
    </row>
    <row r="119" spans="2:12" ht="18.75" x14ac:dyDescent="0.25">
      <c r="B119" s="12" t="str">
        <f>'Balance Sheet'!B19</f>
        <v>Total Current Liabilities</v>
      </c>
      <c r="C119" s="13">
        <f>'Balance Sheet'!C19</f>
        <v>0.62</v>
      </c>
      <c r="D119" s="13">
        <f>'Balance Sheet'!D19</f>
        <v>0.62</v>
      </c>
      <c r="E119" s="13">
        <f>'Balance Sheet'!E19</f>
        <v>0.8</v>
      </c>
      <c r="F119" s="13">
        <f>'Balance Sheet'!F19</f>
        <v>0.72</v>
      </c>
      <c r="G119" s="13">
        <f>'Balance Sheet'!G19</f>
        <v>2.5700000000000003</v>
      </c>
      <c r="I119" s="18"/>
      <c r="J119" s="19"/>
      <c r="K119" s="19"/>
      <c r="L119" s="20"/>
    </row>
    <row r="120" spans="2:12" ht="19.5" thickBot="1" x14ac:dyDescent="0.3">
      <c r="B120" s="14" t="s">
        <v>190</v>
      </c>
      <c r="C120" s="14">
        <f>ROUND(C118/C119, 2)</f>
        <v>0</v>
      </c>
      <c r="D120" s="14">
        <f t="shared" ref="D120:G120" si="24">ROUND(D118/D119, 2)</f>
        <v>0</v>
      </c>
      <c r="E120" s="14">
        <f t="shared" si="24"/>
        <v>0</v>
      </c>
      <c r="F120" s="14">
        <f t="shared" si="24"/>
        <v>0</v>
      </c>
      <c r="G120" s="14">
        <f t="shared" si="24"/>
        <v>0</v>
      </c>
      <c r="I120" s="21"/>
      <c r="J120" s="22"/>
      <c r="K120" s="22"/>
      <c r="L120" s="23"/>
    </row>
    <row r="121" spans="2:12" ht="15.75" thickTop="1" x14ac:dyDescent="0.25"/>
    <row r="122" spans="2:12" ht="19.5" thickBot="1" x14ac:dyDescent="0.3">
      <c r="B122" s="11" t="s">
        <v>191</v>
      </c>
      <c r="C122" s="11"/>
      <c r="D122" s="11"/>
      <c r="E122" s="11"/>
      <c r="F122" s="11"/>
      <c r="G122" s="11"/>
    </row>
    <row r="123" spans="2:12" ht="19.5" thickTop="1" x14ac:dyDescent="0.25">
      <c r="B123" s="12" t="str">
        <f>'Income Statement'!B5</f>
        <v>Gross Sales</v>
      </c>
      <c r="C123" s="13">
        <f>'Income Statement'!C5</f>
        <v>0</v>
      </c>
      <c r="D123" s="13">
        <f>'Income Statement'!D5</f>
        <v>0</v>
      </c>
      <c r="E123" s="13">
        <f>'Income Statement'!E5</f>
        <v>0</v>
      </c>
      <c r="F123" s="13">
        <f>'Income Statement'!F5</f>
        <v>0</v>
      </c>
      <c r="G123" s="13">
        <f>'Income Statement'!G5</f>
        <v>0</v>
      </c>
      <c r="I123" s="15"/>
      <c r="J123" s="16"/>
      <c r="K123" s="16"/>
      <c r="L123" s="17"/>
    </row>
    <row r="124" spans="2:12" ht="18.75" x14ac:dyDescent="0.25">
      <c r="B124" s="12" t="str">
        <f>'Balance Sheet'!B36</f>
        <v>Inventories</v>
      </c>
      <c r="C124" s="13">
        <f>'Balance Sheet'!C36</f>
        <v>0</v>
      </c>
      <c r="D124" s="13">
        <f>'Balance Sheet'!D36</f>
        <v>0</v>
      </c>
      <c r="E124" s="13">
        <f>'Balance Sheet'!E36</f>
        <v>0</v>
      </c>
      <c r="F124" s="13">
        <f>'Balance Sheet'!F36</f>
        <v>0</v>
      </c>
      <c r="G124" s="13">
        <f>'Balance Sheet'!G36</f>
        <v>0</v>
      </c>
      <c r="I124" s="18"/>
      <c r="J124" s="19"/>
      <c r="K124" s="19"/>
      <c r="L124" s="20"/>
    </row>
    <row r="125" spans="2:12" ht="19.5" thickBot="1" x14ac:dyDescent="0.3">
      <c r="B125" s="14" t="s">
        <v>192</v>
      </c>
      <c r="C125" s="14" t="e">
        <f>ROUND(365/C123*C124, 2)</f>
        <v>#DIV/0!</v>
      </c>
      <c r="D125" s="14" t="e">
        <f t="shared" ref="D125:G125" si="25">ROUND(365/D123*D124, 2)</f>
        <v>#DIV/0!</v>
      </c>
      <c r="E125" s="14" t="e">
        <f t="shared" si="25"/>
        <v>#DIV/0!</v>
      </c>
      <c r="F125" s="14" t="e">
        <f t="shared" si="25"/>
        <v>#DIV/0!</v>
      </c>
      <c r="G125" s="14" t="e">
        <f t="shared" si="25"/>
        <v>#DIV/0!</v>
      </c>
      <c r="I125" s="21"/>
      <c r="J125" s="22"/>
      <c r="K125" s="22"/>
      <c r="L125" s="23"/>
    </row>
    <row r="126" spans="2:12" ht="15.75" thickTop="1" x14ac:dyDescent="0.25"/>
    <row r="127" spans="2:12" ht="19.5" thickBot="1" x14ac:dyDescent="0.3">
      <c r="B127" s="11" t="s">
        <v>193</v>
      </c>
      <c r="C127" s="11"/>
      <c r="D127" s="11"/>
      <c r="E127" s="11"/>
      <c r="F127" s="11"/>
      <c r="G127" s="11"/>
    </row>
    <row r="128" spans="2:12" ht="19.5" thickTop="1" x14ac:dyDescent="0.25">
      <c r="B128" s="12" t="str">
        <f>'Income Statement'!B11</f>
        <v>Cost Of Materials Consumed</v>
      </c>
      <c r="C128" s="13">
        <f>'Income Statement'!C11</f>
        <v>0</v>
      </c>
      <c r="D128" s="13">
        <f>'Income Statement'!D11</f>
        <v>0</v>
      </c>
      <c r="E128" s="13">
        <f>'Income Statement'!E11</f>
        <v>0</v>
      </c>
      <c r="F128" s="13">
        <f>'Income Statement'!F11</f>
        <v>0</v>
      </c>
      <c r="G128" s="13">
        <f>'Income Statement'!G11</f>
        <v>0</v>
      </c>
      <c r="I128" s="15"/>
      <c r="J128" s="16"/>
      <c r="K128" s="16"/>
      <c r="L128" s="17"/>
    </row>
    <row r="129" spans="2:12" ht="18.75" x14ac:dyDescent="0.25">
      <c r="B129" s="12" t="str">
        <f>'Balance Sheet'!B19</f>
        <v>Total Current Liabilities</v>
      </c>
      <c r="C129" s="13">
        <f>'Balance Sheet'!C19</f>
        <v>0.62</v>
      </c>
      <c r="D129" s="13">
        <f>'Balance Sheet'!D19</f>
        <v>0.62</v>
      </c>
      <c r="E129" s="13">
        <f>'Balance Sheet'!E19</f>
        <v>0.8</v>
      </c>
      <c r="F129" s="13">
        <f>'Balance Sheet'!F19</f>
        <v>0.72</v>
      </c>
      <c r="G129" s="13">
        <f>'Balance Sheet'!G19</f>
        <v>2.5700000000000003</v>
      </c>
      <c r="I129" s="18"/>
      <c r="J129" s="19"/>
      <c r="K129" s="19"/>
      <c r="L129" s="20"/>
    </row>
    <row r="130" spans="2:12" ht="19.5" thickBot="1" x14ac:dyDescent="0.3">
      <c r="B130" s="14" t="s">
        <v>194</v>
      </c>
      <c r="C130" s="14" t="e">
        <f>ROUND(365/C128*C129, 2)</f>
        <v>#DIV/0!</v>
      </c>
      <c r="D130" s="14" t="e">
        <f t="shared" ref="D130:G130" si="26">ROUND(365/D128*D129, 2)</f>
        <v>#DIV/0!</v>
      </c>
      <c r="E130" s="14" t="e">
        <f t="shared" si="26"/>
        <v>#DIV/0!</v>
      </c>
      <c r="F130" s="14" t="e">
        <f t="shared" si="26"/>
        <v>#DIV/0!</v>
      </c>
      <c r="G130" s="14" t="e">
        <f t="shared" si="26"/>
        <v>#DIV/0!</v>
      </c>
      <c r="I130" s="21"/>
      <c r="J130" s="22"/>
      <c r="K130" s="22"/>
      <c r="L130" s="23"/>
    </row>
    <row r="131" spans="2:12" ht="15.75" thickTop="1" x14ac:dyDescent="0.25"/>
    <row r="132" spans="2:12" ht="19.5" thickBot="1" x14ac:dyDescent="0.3">
      <c r="B132" s="11" t="s">
        <v>195</v>
      </c>
      <c r="C132" s="11"/>
      <c r="D132" s="11"/>
      <c r="E132" s="11"/>
      <c r="F132" s="11"/>
      <c r="G132" s="11"/>
    </row>
    <row r="133" spans="2:12" ht="19.5" thickTop="1" x14ac:dyDescent="0.25">
      <c r="B133" s="12" t="str">
        <f>'Income Statement'!B5</f>
        <v>Gross Sales</v>
      </c>
      <c r="C133" s="13">
        <f>'Income Statement'!C5</f>
        <v>0</v>
      </c>
      <c r="D133" s="13">
        <f>'Income Statement'!D5</f>
        <v>0</v>
      </c>
      <c r="E133" s="13">
        <f>'Income Statement'!E5</f>
        <v>0</v>
      </c>
      <c r="F133" s="13">
        <f>'Income Statement'!F5</f>
        <v>0</v>
      </c>
      <c r="G133" s="13">
        <f>'Income Statement'!G5</f>
        <v>0</v>
      </c>
      <c r="I133" s="15"/>
      <c r="J133" s="16"/>
      <c r="K133" s="16"/>
      <c r="L133" s="17"/>
    </row>
    <row r="134" spans="2:12" ht="18.75" x14ac:dyDescent="0.25">
      <c r="B134" s="12" t="str">
        <f>'Balance Sheet'!B37</f>
        <v>Trade Receivables</v>
      </c>
      <c r="C134" s="13">
        <f>'Balance Sheet'!C37</f>
        <v>0.02</v>
      </c>
      <c r="D134" s="13">
        <f>'Balance Sheet'!D37</f>
        <v>0.02</v>
      </c>
      <c r="E134" s="13">
        <f>'Balance Sheet'!E37</f>
        <v>0.02</v>
      </c>
      <c r="F134" s="13">
        <f>'Balance Sheet'!F37</f>
        <v>0.02</v>
      </c>
      <c r="G134" s="13">
        <f>'Balance Sheet'!G37</f>
        <v>0.02</v>
      </c>
      <c r="I134" s="18"/>
      <c r="J134" s="19"/>
      <c r="K134" s="19"/>
      <c r="L134" s="20"/>
    </row>
    <row r="135" spans="2:12" ht="19.5" thickBot="1" x14ac:dyDescent="0.3">
      <c r="B135" s="14" t="s">
        <v>196</v>
      </c>
      <c r="C135" s="14" t="e">
        <f>ROUND(365/C133*C134, 2)</f>
        <v>#DIV/0!</v>
      </c>
      <c r="D135" s="14" t="e">
        <f t="shared" ref="D135:G135" si="27">ROUND(365/D133*D134, 2)</f>
        <v>#DIV/0!</v>
      </c>
      <c r="E135" s="14" t="e">
        <f t="shared" si="27"/>
        <v>#DIV/0!</v>
      </c>
      <c r="F135" s="14" t="e">
        <f t="shared" si="27"/>
        <v>#DIV/0!</v>
      </c>
      <c r="G135" s="14" t="e">
        <f t="shared" si="27"/>
        <v>#DIV/0!</v>
      </c>
      <c r="I135" s="21"/>
      <c r="J135" s="22"/>
      <c r="K135" s="22"/>
      <c r="L135" s="23"/>
    </row>
    <row r="136" spans="2:12" ht="15.75" thickTop="1" x14ac:dyDescent="0.25"/>
    <row r="137" spans="2:12" ht="18.75" x14ac:dyDescent="0.25">
      <c r="B137" s="11" t="s">
        <v>197</v>
      </c>
      <c r="C137" s="11"/>
      <c r="D137" s="11"/>
      <c r="E137" s="11"/>
      <c r="F137" s="11"/>
      <c r="G137" s="11"/>
    </row>
    <row r="138" spans="2:12" ht="18.75" x14ac:dyDescent="0.25">
      <c r="B138" s="12" t="str">
        <f>'Income Statement'!B5</f>
        <v>Gross Sales</v>
      </c>
      <c r="C138" s="13">
        <f>'Income Statement'!C5</f>
        <v>0</v>
      </c>
      <c r="D138" s="13">
        <f>'Income Statement'!D5</f>
        <v>0</v>
      </c>
      <c r="E138" s="13">
        <f>'Income Statement'!E5</f>
        <v>0</v>
      </c>
      <c r="F138" s="13">
        <f>'Income Statement'!F5</f>
        <v>0</v>
      </c>
      <c r="G138" s="13">
        <f>'Income Statement'!G5</f>
        <v>0</v>
      </c>
    </row>
    <row r="139" spans="2:12" ht="18.75" x14ac:dyDescent="0.25">
      <c r="B139" s="12" t="str">
        <f>'Balance Sheet'!B36</f>
        <v>Inventories</v>
      </c>
      <c r="C139" s="13">
        <f>'Balance Sheet'!C36</f>
        <v>0</v>
      </c>
      <c r="D139" s="13">
        <f>'Balance Sheet'!D36</f>
        <v>0</v>
      </c>
      <c r="E139" s="13">
        <f>'Balance Sheet'!E36</f>
        <v>0</v>
      </c>
      <c r="F139" s="13">
        <f>'Balance Sheet'!F36</f>
        <v>0</v>
      </c>
      <c r="G139" s="13">
        <f>'Balance Sheet'!G36</f>
        <v>0</v>
      </c>
    </row>
    <row r="140" spans="2:12" ht="18.75" x14ac:dyDescent="0.25">
      <c r="B140" s="12" t="s">
        <v>192</v>
      </c>
      <c r="C140" s="13" t="e">
        <f>ROUND(365/C138*C139, 2)</f>
        <v>#DIV/0!</v>
      </c>
      <c r="D140" s="13" t="e">
        <f t="shared" ref="D140:G140" si="28">ROUND(365/D138*D139, 2)</f>
        <v>#DIV/0!</v>
      </c>
      <c r="E140" s="13" t="e">
        <f t="shared" si="28"/>
        <v>#DIV/0!</v>
      </c>
      <c r="F140" s="13" t="e">
        <f t="shared" si="28"/>
        <v>#DIV/0!</v>
      </c>
      <c r="G140" s="13" t="e">
        <f t="shared" si="28"/>
        <v>#DIV/0!</v>
      </c>
    </row>
    <row r="141" spans="2:12" ht="19.5" thickBot="1" x14ac:dyDescent="0.3">
      <c r="B141" s="12" t="str">
        <f>'Income Statement'!B11</f>
        <v>Cost Of Materials Consumed</v>
      </c>
      <c r="C141" s="13">
        <f>'Income Statement'!C11</f>
        <v>0</v>
      </c>
      <c r="D141" s="13">
        <f>'Income Statement'!D11</f>
        <v>0</v>
      </c>
      <c r="E141" s="13">
        <f>'Income Statement'!E11</f>
        <v>0</v>
      </c>
      <c r="F141" s="13">
        <f>'Income Statement'!F11</f>
        <v>0</v>
      </c>
      <c r="G141" s="13">
        <f>'Income Statement'!G11</f>
        <v>0</v>
      </c>
    </row>
    <row r="142" spans="2:12" ht="19.5" thickTop="1" x14ac:dyDescent="0.25">
      <c r="B142" s="12" t="str">
        <f>'Balance Sheet'!B19</f>
        <v>Total Current Liabilities</v>
      </c>
      <c r="C142" s="13">
        <f>'Balance Sheet'!C19</f>
        <v>0.62</v>
      </c>
      <c r="D142" s="13">
        <f>'Balance Sheet'!D19</f>
        <v>0.62</v>
      </c>
      <c r="E142" s="13">
        <f>'Balance Sheet'!E19</f>
        <v>0.8</v>
      </c>
      <c r="F142" s="13">
        <f>'Balance Sheet'!F19</f>
        <v>0.72</v>
      </c>
      <c r="G142" s="13">
        <f>'Balance Sheet'!G19</f>
        <v>2.5700000000000003</v>
      </c>
      <c r="I142" s="15"/>
      <c r="J142" s="16"/>
      <c r="K142" s="16"/>
      <c r="L142" s="17"/>
    </row>
    <row r="143" spans="2:12" ht="18.75" x14ac:dyDescent="0.25">
      <c r="B143" s="12" t="s">
        <v>194</v>
      </c>
      <c r="C143" s="13" t="e">
        <f>ROUND(365/C141*C142, 2)</f>
        <v>#DIV/0!</v>
      </c>
      <c r="D143" s="13" t="e">
        <f t="shared" ref="D143:G143" si="29">ROUND(365/D141*D142, 2)</f>
        <v>#DIV/0!</v>
      </c>
      <c r="E143" s="13" t="e">
        <f t="shared" si="29"/>
        <v>#DIV/0!</v>
      </c>
      <c r="F143" s="13" t="e">
        <f t="shared" si="29"/>
        <v>#DIV/0!</v>
      </c>
      <c r="G143" s="13" t="e">
        <f t="shared" si="29"/>
        <v>#DIV/0!</v>
      </c>
      <c r="I143" s="18"/>
      <c r="J143" s="19"/>
      <c r="K143" s="19"/>
      <c r="L143" s="20"/>
    </row>
    <row r="144" spans="2:12" ht="19.5" thickBot="1" x14ac:dyDescent="0.3">
      <c r="B144" s="14" t="s">
        <v>198</v>
      </c>
      <c r="C144" s="25" t="e">
        <f>ROUND(C143+C140, 2)</f>
        <v>#DIV/0!</v>
      </c>
      <c r="D144" s="25" t="e">
        <f t="shared" ref="D144:G144" si="30">ROUND(D143+D140, 2)</f>
        <v>#DIV/0!</v>
      </c>
      <c r="E144" s="25" t="e">
        <f t="shared" si="30"/>
        <v>#DIV/0!</v>
      </c>
      <c r="F144" s="25" t="e">
        <f t="shared" si="30"/>
        <v>#DIV/0!</v>
      </c>
      <c r="G144" s="25" t="e">
        <f t="shared" si="30"/>
        <v>#DIV/0!</v>
      </c>
      <c r="I144" s="21"/>
      <c r="J144" s="22"/>
      <c r="K144" s="22"/>
      <c r="L144" s="23"/>
    </row>
    <row r="145" spans="2:12" ht="15.75" thickTop="1" x14ac:dyDescent="0.25"/>
    <row r="146" spans="2:12" ht="18.75" x14ac:dyDescent="0.25">
      <c r="B146" s="11" t="s">
        <v>199</v>
      </c>
      <c r="C146" s="11"/>
      <c r="D146" s="11"/>
      <c r="E146" s="11"/>
      <c r="F146" s="11"/>
      <c r="G146" s="11"/>
    </row>
    <row r="147" spans="2:12" ht="18.75" x14ac:dyDescent="0.25">
      <c r="B147" s="12" t="str">
        <f>'Income Statement'!B5</f>
        <v>Gross Sales</v>
      </c>
      <c r="C147" s="13">
        <f>'Income Statement'!C5</f>
        <v>0</v>
      </c>
      <c r="D147" s="13">
        <f>'Income Statement'!D5</f>
        <v>0</v>
      </c>
      <c r="E147" s="13">
        <f>'Income Statement'!E5</f>
        <v>0</v>
      </c>
      <c r="F147" s="13">
        <f>'Income Statement'!F5</f>
        <v>0</v>
      </c>
      <c r="G147" s="13">
        <f>'Income Statement'!G5</f>
        <v>0</v>
      </c>
    </row>
    <row r="148" spans="2:12" ht="18.75" x14ac:dyDescent="0.25">
      <c r="B148" s="12" t="str">
        <f>'Balance Sheet'!B36</f>
        <v>Inventories</v>
      </c>
      <c r="C148" s="13">
        <f>'Balance Sheet'!C36</f>
        <v>0</v>
      </c>
      <c r="D148" s="13">
        <f>'Balance Sheet'!D36</f>
        <v>0</v>
      </c>
      <c r="E148" s="13">
        <f>'Balance Sheet'!E36</f>
        <v>0</v>
      </c>
      <c r="F148" s="13">
        <f>'Balance Sheet'!F36</f>
        <v>0</v>
      </c>
      <c r="G148" s="13">
        <f>'Balance Sheet'!G36</f>
        <v>0</v>
      </c>
    </row>
    <row r="149" spans="2:12" ht="18.75" x14ac:dyDescent="0.25">
      <c r="B149" s="12" t="s">
        <v>192</v>
      </c>
      <c r="C149" s="13" t="e">
        <f>ROUND(365/C147*C148, 2)</f>
        <v>#DIV/0!</v>
      </c>
      <c r="D149" s="13" t="e">
        <f t="shared" ref="D149:G149" si="31">ROUND(365/D147*D148, 2)</f>
        <v>#DIV/0!</v>
      </c>
      <c r="E149" s="13" t="e">
        <f t="shared" si="31"/>
        <v>#DIV/0!</v>
      </c>
      <c r="F149" s="13" t="e">
        <f t="shared" si="31"/>
        <v>#DIV/0!</v>
      </c>
      <c r="G149" s="13" t="e">
        <f t="shared" si="31"/>
        <v>#DIV/0!</v>
      </c>
    </row>
    <row r="150" spans="2:12" ht="18.75" x14ac:dyDescent="0.25">
      <c r="B150" s="12" t="str">
        <f>'Income Statement'!B11</f>
        <v>Cost Of Materials Consumed</v>
      </c>
      <c r="C150" s="13">
        <f>'Income Statement'!C11</f>
        <v>0</v>
      </c>
      <c r="D150" s="13">
        <f>'Income Statement'!D11</f>
        <v>0</v>
      </c>
      <c r="E150" s="13">
        <f>'Income Statement'!E11</f>
        <v>0</v>
      </c>
      <c r="F150" s="13">
        <f>'Income Statement'!F11</f>
        <v>0</v>
      </c>
      <c r="G150" s="13">
        <f>'Income Statement'!G11</f>
        <v>0</v>
      </c>
    </row>
    <row r="151" spans="2:12" ht="18.75" x14ac:dyDescent="0.25">
      <c r="B151" s="12" t="str">
        <f>'Balance Sheet'!B19</f>
        <v>Total Current Liabilities</v>
      </c>
      <c r="C151" s="13">
        <f>'Balance Sheet'!C19</f>
        <v>0.62</v>
      </c>
      <c r="D151" s="13">
        <f>'Balance Sheet'!D19</f>
        <v>0.62</v>
      </c>
      <c r="E151" s="13">
        <f>'Balance Sheet'!E19</f>
        <v>0.8</v>
      </c>
      <c r="F151" s="13">
        <f>'Balance Sheet'!F19</f>
        <v>0.72</v>
      </c>
      <c r="G151" s="13">
        <f>'Balance Sheet'!G19</f>
        <v>2.5700000000000003</v>
      </c>
    </row>
    <row r="152" spans="2:12" ht="18.75" x14ac:dyDescent="0.25">
      <c r="B152" s="12" t="s">
        <v>194</v>
      </c>
      <c r="C152" s="13" t="e">
        <f>ROUND(365/C150*C151, 2)</f>
        <v>#DIV/0!</v>
      </c>
      <c r="D152" s="13" t="e">
        <f t="shared" ref="D152:G152" si="32">ROUND(365/D150*D151, 2)</f>
        <v>#DIV/0!</v>
      </c>
      <c r="E152" s="13" t="e">
        <f t="shared" si="32"/>
        <v>#DIV/0!</v>
      </c>
      <c r="F152" s="13" t="e">
        <f t="shared" si="32"/>
        <v>#DIV/0!</v>
      </c>
      <c r="G152" s="13" t="e">
        <f t="shared" si="32"/>
        <v>#DIV/0!</v>
      </c>
    </row>
    <row r="153" spans="2:12" ht="18.75" x14ac:dyDescent="0.25">
      <c r="B153" s="12" t="s">
        <v>200</v>
      </c>
      <c r="C153" s="13" t="e">
        <f>ROUND(C152+C149, 2)</f>
        <v>#DIV/0!</v>
      </c>
      <c r="D153" s="13" t="e">
        <f t="shared" ref="D153:G153" si="33">ROUND(D152+D149, 2)</f>
        <v>#DIV/0!</v>
      </c>
      <c r="E153" s="13" t="e">
        <f t="shared" si="33"/>
        <v>#DIV/0!</v>
      </c>
      <c r="F153" s="13" t="e">
        <f t="shared" si="33"/>
        <v>#DIV/0!</v>
      </c>
      <c r="G153" s="13" t="e">
        <f t="shared" si="33"/>
        <v>#DIV/0!</v>
      </c>
    </row>
    <row r="154" spans="2:12" ht="19.5" thickBot="1" x14ac:dyDescent="0.3">
      <c r="B154" s="12" t="str">
        <f>'Income Statement'!B11</f>
        <v>Cost Of Materials Consumed</v>
      </c>
      <c r="C154" s="13">
        <f>'Income Statement'!C11</f>
        <v>0</v>
      </c>
      <c r="D154" s="13">
        <f>'Income Statement'!D11</f>
        <v>0</v>
      </c>
      <c r="E154" s="13">
        <f>'Income Statement'!E11</f>
        <v>0</v>
      </c>
      <c r="F154" s="13">
        <f>'Income Statement'!F11</f>
        <v>0</v>
      </c>
      <c r="G154" s="13">
        <f>'Income Statement'!G11</f>
        <v>0</v>
      </c>
    </row>
    <row r="155" spans="2:12" ht="19.5" thickTop="1" x14ac:dyDescent="0.25">
      <c r="B155" s="12" t="str">
        <f>'Balance Sheet'!B19</f>
        <v>Total Current Liabilities</v>
      </c>
      <c r="C155" s="13">
        <f>'Balance Sheet'!C19</f>
        <v>0.62</v>
      </c>
      <c r="D155" s="13">
        <f>'Balance Sheet'!D19</f>
        <v>0.62</v>
      </c>
      <c r="E155" s="13">
        <f>'Balance Sheet'!E19</f>
        <v>0.8</v>
      </c>
      <c r="F155" s="13">
        <f>'Balance Sheet'!F19</f>
        <v>0.72</v>
      </c>
      <c r="G155" s="13">
        <f>'Balance Sheet'!G19</f>
        <v>2.5700000000000003</v>
      </c>
      <c r="I155" s="15"/>
      <c r="J155" s="16"/>
      <c r="K155" s="16"/>
      <c r="L155" s="17"/>
    </row>
    <row r="156" spans="2:12" ht="18.75" x14ac:dyDescent="0.25">
      <c r="B156" s="12" t="s">
        <v>194</v>
      </c>
      <c r="C156" s="13" t="e">
        <f>ROUND(365/C154*C155, 2)</f>
        <v>#DIV/0!</v>
      </c>
      <c r="D156" s="13" t="e">
        <f t="shared" ref="D156:G156" si="34">ROUND(365/D154*D155, 2)</f>
        <v>#DIV/0!</v>
      </c>
      <c r="E156" s="13" t="e">
        <f t="shared" si="34"/>
        <v>#DIV/0!</v>
      </c>
      <c r="F156" s="13" t="e">
        <f t="shared" si="34"/>
        <v>#DIV/0!</v>
      </c>
      <c r="G156" s="13" t="e">
        <f t="shared" si="34"/>
        <v>#DIV/0!</v>
      </c>
      <c r="I156" s="18"/>
      <c r="J156" s="19"/>
      <c r="K156" s="19"/>
      <c r="L156" s="20"/>
    </row>
    <row r="157" spans="2:12" ht="19.5" thickBot="1" x14ac:dyDescent="0.3">
      <c r="B157" s="14" t="s">
        <v>201</v>
      </c>
      <c r="C157" s="25" t="e">
        <f>ROUND(C156-C153, 2)</f>
        <v>#DIV/0!</v>
      </c>
      <c r="D157" s="25" t="e">
        <f t="shared" ref="D157:G157" si="35">ROUND(D156-D153, 2)</f>
        <v>#DIV/0!</v>
      </c>
      <c r="E157" s="25" t="e">
        <f t="shared" si="35"/>
        <v>#DIV/0!</v>
      </c>
      <c r="F157" s="25" t="e">
        <f t="shared" si="35"/>
        <v>#DIV/0!</v>
      </c>
      <c r="G157" s="25" t="e">
        <f t="shared" si="35"/>
        <v>#DIV/0!</v>
      </c>
      <c r="I157" s="21"/>
      <c r="J157" s="22"/>
      <c r="K157" s="22"/>
      <c r="L157" s="23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01B377FD-B274-4D99-9662-6EE3615BCF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FAA480A4-DFCA-43FF-8867-5FFF2801B82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65F95509-F28F-4BD9-AFA1-6D0C009EE6C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8492A759-BC1D-4D70-A8DC-4B43B7A3BE2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098E0A32-74F1-4C4B-BB0B-C620A429960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6BBB57F0-1D14-4264-9C00-A0C3ACE4D10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8C0A9321-DD25-4C5E-9492-87A5716EB10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A7124367-862C-4291-8F4F-73BC4AB2931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D114F6A5-06B0-4F5F-B411-BE7723AF89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A51D1F21-E474-42FD-ADA4-9425C3FD8FF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D4EFED4D-BBBC-4ADA-9542-7F18FD6C466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46D19127-EF38-49C0-9FE7-BC488AFA119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91898609-E833-4076-BD98-0FE09B7686F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8C36A9B2-CB1B-419A-9F74-72FE2F37067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EC70195E-94F5-4B02-B357-E1112DF4FE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FAC5A638-F949-4207-BD2E-7993D237DEF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F00BF703-99BA-44B6-91E8-3396F1B406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112646F3-F9BC-44D7-80A0-66A27AB227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50E0757C-43BB-4D9F-BD16-15497E3F080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2E2AF56C-05FF-4820-8A62-7853A08F0F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C91D2E98-DDE9-473D-ADCE-8B955BF4C18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E79642C8-B7EB-4CC6-95D7-CA0158EE29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4AB01A66-18BC-4CAF-814D-FFBBFE48551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1E9C874D-5623-4D36-8A35-58FD6519DF2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3FC7C11A-0E50-4480-A148-CC4FA442FBD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B59D5B7B-B75E-44EB-A28A-FC577D08F21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9C1A88CC-D113-4948-BC6E-00B2CED8779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632176-E9B3-41C4-92D0-C6BD239DE68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145</v>
      </c>
      <c r="C5" s="11"/>
      <c r="D5" s="11"/>
      <c r="E5" s="11"/>
      <c r="F5" s="11"/>
      <c r="G5" s="11"/>
    </row>
    <row r="6" spans="2:7" ht="18.75" x14ac:dyDescent="0.25">
      <c r="B6" s="12" t="str">
        <f>'Income Statement'!B27</f>
        <v>Reported Net Profit(PAT)</v>
      </c>
      <c r="C6" s="13">
        <f>'Income Statement'!C27</f>
        <v>-2.98</v>
      </c>
      <c r="D6" s="13">
        <f>'Income Statement'!D27</f>
        <v>-2.86</v>
      </c>
      <c r="E6" s="13">
        <f>'Income Statement'!E27</f>
        <v>-2.6700000000000004</v>
      </c>
      <c r="F6" s="13">
        <f>'Income Statement'!F27</f>
        <v>-3.2199999999999998</v>
      </c>
      <c r="G6" s="13">
        <f>'Income Statement'!G27</f>
        <v>-2.66</v>
      </c>
    </row>
    <row r="7" spans="2:7" ht="18.75" x14ac:dyDescent="0.25">
      <c r="B7" s="12" t="str">
        <f>'Income Statement'!B35</f>
        <v>Total Shares Outstanding(cr)</v>
      </c>
      <c r="C7" s="13" t="e">
        <f>'Income Statement'!C35</f>
        <v>#DIV/0!</v>
      </c>
      <c r="D7" s="13" t="e">
        <f>'Income Statement'!D35</f>
        <v>#DIV/0!</v>
      </c>
      <c r="E7" s="13" t="e">
        <f>'Income Statement'!E35</f>
        <v>#DIV/0!</v>
      </c>
      <c r="F7" s="13" t="e">
        <f>'Income Statement'!F35</f>
        <v>#DIV/0!</v>
      </c>
      <c r="G7" s="13" t="e">
        <f>'Income Statement'!G35</f>
        <v>#DIV/0!</v>
      </c>
    </row>
    <row r="8" spans="2:7" ht="18.75" x14ac:dyDescent="0.25">
      <c r="B8" s="14" t="s">
        <v>146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51349-66C1-43B2-A71D-E5CB09ADBC6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147</v>
      </c>
      <c r="C5" s="11"/>
      <c r="D5" s="11"/>
      <c r="E5" s="11"/>
      <c r="F5" s="11"/>
      <c r="G5" s="11"/>
    </row>
    <row r="6" spans="2:7" ht="18.75" x14ac:dyDescent="0.25">
      <c r="B6" s="12" t="str">
        <f>'Income Statement'!B28</f>
        <v>Equity Share Dividend</v>
      </c>
      <c r="C6" s="13">
        <f>'Income Statement'!C28</f>
        <v>0</v>
      </c>
      <c r="D6" s="13">
        <f>'Income Statement'!D28</f>
        <v>0</v>
      </c>
      <c r="E6" s="13">
        <f>'Income Statement'!E28</f>
        <v>0</v>
      </c>
      <c r="F6" s="13">
        <f>'Income Statement'!F28</f>
        <v>0</v>
      </c>
      <c r="G6" s="13">
        <f>'Income Statement'!G28</f>
        <v>0</v>
      </c>
    </row>
    <row r="7" spans="2:7" ht="18.75" x14ac:dyDescent="0.25">
      <c r="B7" s="12" t="str">
        <f>'Income Statement'!B35</f>
        <v>Total Shares Outstanding(cr)</v>
      </c>
      <c r="C7" s="13" t="e">
        <f>'Income Statement'!C35</f>
        <v>#DIV/0!</v>
      </c>
      <c r="D7" s="13" t="e">
        <f>'Income Statement'!D35</f>
        <v>#DIV/0!</v>
      </c>
      <c r="E7" s="13" t="e">
        <f>'Income Statement'!E35</f>
        <v>#DIV/0!</v>
      </c>
      <c r="F7" s="13" t="e">
        <f>'Income Statement'!F35</f>
        <v>#DIV/0!</v>
      </c>
      <c r="G7" s="13" t="e">
        <f>'Income Statement'!G35</f>
        <v>#DIV/0!</v>
      </c>
    </row>
    <row r="8" spans="2:7" ht="18.75" x14ac:dyDescent="0.25">
      <c r="B8" s="14" t="s">
        <v>148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641D0-1047-4B2C-82AB-31C9094B2A5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0" t="s">
        <v>144</v>
      </c>
      <c r="C3" s="10">
        <v>2018</v>
      </c>
      <c r="D3" s="10">
        <v>2019</v>
      </c>
      <c r="E3" s="10">
        <v>2020</v>
      </c>
      <c r="F3" s="10">
        <v>2021</v>
      </c>
      <c r="G3" s="10">
        <v>2022</v>
      </c>
    </row>
    <row r="5" spans="2:7" ht="18.75" x14ac:dyDescent="0.25">
      <c r="B5" s="11" t="s">
        <v>149</v>
      </c>
      <c r="C5" s="11"/>
      <c r="D5" s="11"/>
      <c r="E5" s="11"/>
      <c r="F5" s="11"/>
      <c r="G5" s="11"/>
    </row>
    <row r="6" spans="2:7" ht="18.75" x14ac:dyDescent="0.25">
      <c r="B6" s="12" t="str">
        <f>'Balance Sheet'!B9</f>
        <v>Net Worth</v>
      </c>
      <c r="C6" s="13">
        <f>'Balance Sheet'!C9</f>
        <v>53.5</v>
      </c>
      <c r="D6" s="13">
        <f>'Balance Sheet'!D9</f>
        <v>50.64</v>
      </c>
      <c r="E6" s="13">
        <f>'Balance Sheet'!E9</f>
        <v>47.97</v>
      </c>
      <c r="F6" s="13">
        <f>'Balance Sheet'!F9</f>
        <v>44.75</v>
      </c>
      <c r="G6" s="13">
        <f>'Balance Sheet'!G9</f>
        <v>42.09</v>
      </c>
    </row>
    <row r="7" spans="2:7" ht="18.75" x14ac:dyDescent="0.25">
      <c r="B7" s="12" t="str">
        <f>'Income Statement'!B35</f>
        <v>Total Shares Outstanding(cr)</v>
      </c>
      <c r="C7" s="13" t="e">
        <f>'Income Statement'!C35</f>
        <v>#DIV/0!</v>
      </c>
      <c r="D7" s="13" t="e">
        <f>'Income Statement'!D35</f>
        <v>#DIV/0!</v>
      </c>
      <c r="E7" s="13" t="e">
        <f>'Income Statement'!E35</f>
        <v>#DIV/0!</v>
      </c>
      <c r="F7" s="13" t="e">
        <f>'Income Statement'!F35</f>
        <v>#DIV/0!</v>
      </c>
      <c r="G7" s="13" t="e">
        <f>'Income Statement'!G35</f>
        <v>#DIV/0!</v>
      </c>
    </row>
    <row r="8" spans="2:7" ht="18.75" x14ac:dyDescent="0.25">
      <c r="B8" s="14" t="s">
        <v>150</v>
      </c>
      <c r="C8" s="14" t="e">
        <f>ROUND(C6/C7, 2)</f>
        <v>#DIV/0!</v>
      </c>
      <c r="D8" s="14" t="e">
        <f t="shared" ref="D8:G8" si="0">ROUND(D6/D7, 2)</f>
        <v>#DIV/0!</v>
      </c>
      <c r="E8" s="14" t="e">
        <f t="shared" si="0"/>
        <v>#DIV/0!</v>
      </c>
      <c r="F8" s="14" t="e">
        <f t="shared" si="0"/>
        <v>#DIV/0!</v>
      </c>
      <c r="G8" s="14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2022-07-03T11:15:41Z</dcterms:created>
  <dcterms:modified xsi:type="dcterms:W3CDTF">2022-07-04T07:12:18Z</dcterms:modified>
</cp:coreProperties>
</file>